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2017-133-01 - m.č.144- sk..." sheetId="2" r:id="rId2"/>
    <sheet name="2017-133-03 - m.č.139 - d..." sheetId="3" r:id="rId3"/>
    <sheet name="2017-133-04 - m.č.137 - d..." sheetId="4" r:id="rId4"/>
    <sheet name="2017-133-05 - m.č.122 - d..." sheetId="5" r:id="rId5"/>
    <sheet name="2017-133-06 - m.č.119 - d..." sheetId="6" r:id="rId6"/>
    <sheet name="2017-133-07 - m.č.118 - d..." sheetId="7" r:id="rId7"/>
    <sheet name="2017-133-08 - m.č.133 - d..." sheetId="8" r:id="rId8"/>
    <sheet name="2017-133-09 - m.č.134 - d..." sheetId="9" r:id="rId9"/>
    <sheet name="2017-133-10 - m.č.112 - d..." sheetId="10" r:id="rId10"/>
    <sheet name="2017-133-11 - VRN" sheetId="11" r:id="rId11"/>
    <sheet name="Pokyny pro vyplnění" sheetId="12" r:id="rId12"/>
  </sheets>
  <definedNames>
    <definedName name="_xlnm.Print_Area" localSheetId="0">'Rekapitulace stavby'!$D$4:$AO$33,'Rekapitulace stavby'!$C$39:$AQ$62</definedName>
    <definedName name="_xlnm.Print_Titles" localSheetId="0">'Rekapitulace stavby'!$49:$49</definedName>
    <definedName name="_xlnm._FilterDatabase" localSheetId="1" hidden="1">'2017-133-01 - m.č.144- sk...'!$C$100:$K$241</definedName>
    <definedName name="_xlnm.Print_Area" localSheetId="1">'2017-133-01 - m.č.144- sk...'!$C$4:$J$36,'2017-133-01 - m.č.144- sk...'!$C$42:$J$82,'2017-133-01 - m.č.144- sk...'!$C$88:$K$241</definedName>
    <definedName name="_xlnm.Print_Titles" localSheetId="1">'2017-133-01 - m.č.144- sk...'!$100:$100</definedName>
    <definedName name="_xlnm._FilterDatabase" localSheetId="2" hidden="1">'2017-133-03 - m.č.139 - d...'!$C$85:$K$140</definedName>
    <definedName name="_xlnm.Print_Area" localSheetId="2">'2017-133-03 - m.č.139 - d...'!$C$4:$J$36,'2017-133-03 - m.č.139 - d...'!$C$42:$J$67,'2017-133-03 - m.č.139 - d...'!$C$73:$K$140</definedName>
    <definedName name="_xlnm.Print_Titles" localSheetId="2">'2017-133-03 - m.č.139 - d...'!$85:$85</definedName>
    <definedName name="_xlnm._FilterDatabase" localSheetId="3" hidden="1">'2017-133-04 - m.č.137 - d...'!$C$85:$K$144</definedName>
    <definedName name="_xlnm.Print_Area" localSheetId="3">'2017-133-04 - m.č.137 - d...'!$C$4:$J$36,'2017-133-04 - m.č.137 - d...'!$C$42:$J$67,'2017-133-04 - m.č.137 - d...'!$C$73:$K$144</definedName>
    <definedName name="_xlnm.Print_Titles" localSheetId="3">'2017-133-04 - m.č.137 - d...'!$85:$85</definedName>
    <definedName name="_xlnm._FilterDatabase" localSheetId="4" hidden="1">'2017-133-05 - m.č.122 - d...'!$C$85:$K$144</definedName>
    <definedName name="_xlnm.Print_Area" localSheetId="4">'2017-133-05 - m.č.122 - d...'!$C$4:$J$36,'2017-133-05 - m.č.122 - d...'!$C$42:$J$67,'2017-133-05 - m.č.122 - d...'!$C$73:$K$144</definedName>
    <definedName name="_xlnm.Print_Titles" localSheetId="4">'2017-133-05 - m.č.122 - d...'!$85:$85</definedName>
    <definedName name="_xlnm._FilterDatabase" localSheetId="5" hidden="1">'2017-133-06 - m.č.119 - d...'!$C$86:$K$147</definedName>
    <definedName name="_xlnm.Print_Area" localSheetId="5">'2017-133-06 - m.č.119 - d...'!$C$4:$J$36,'2017-133-06 - m.č.119 - d...'!$C$42:$J$68,'2017-133-06 - m.č.119 - d...'!$C$74:$K$147</definedName>
    <definedName name="_xlnm.Print_Titles" localSheetId="5">'2017-133-06 - m.č.119 - d...'!$86:$86</definedName>
    <definedName name="_xlnm._FilterDatabase" localSheetId="6" hidden="1">'2017-133-07 - m.č.118 - d...'!$C$85:$K$144</definedName>
    <definedName name="_xlnm.Print_Area" localSheetId="6">'2017-133-07 - m.č.118 - d...'!$C$4:$J$36,'2017-133-07 - m.č.118 - d...'!$C$42:$J$67,'2017-133-07 - m.č.118 - d...'!$C$73:$K$144</definedName>
    <definedName name="_xlnm.Print_Titles" localSheetId="6">'2017-133-07 - m.č.118 - d...'!$85:$85</definedName>
    <definedName name="_xlnm._FilterDatabase" localSheetId="7" hidden="1">'2017-133-08 - m.č.133 - d...'!$C$85:$K$145</definedName>
    <definedName name="_xlnm.Print_Area" localSheetId="7">'2017-133-08 - m.č.133 - d...'!$C$4:$J$36,'2017-133-08 - m.č.133 - d...'!$C$42:$J$67,'2017-133-08 - m.č.133 - d...'!$C$73:$K$145</definedName>
    <definedName name="_xlnm.Print_Titles" localSheetId="7">'2017-133-08 - m.č.133 - d...'!$85:$85</definedName>
    <definedName name="_xlnm._FilterDatabase" localSheetId="8" hidden="1">'2017-133-09 - m.č.134 - d...'!$C$92:$K$185</definedName>
    <definedName name="_xlnm.Print_Area" localSheetId="8">'2017-133-09 - m.č.134 - d...'!$C$4:$J$36,'2017-133-09 - m.č.134 - d...'!$C$42:$J$74,'2017-133-09 - m.č.134 - d...'!$C$80:$K$185</definedName>
    <definedName name="_xlnm.Print_Titles" localSheetId="8">'2017-133-09 - m.č.134 - d...'!$92:$92</definedName>
    <definedName name="_xlnm._FilterDatabase" localSheetId="9" hidden="1">'2017-133-10 - m.č.112 - d...'!$C$85:$K$144</definedName>
    <definedName name="_xlnm.Print_Area" localSheetId="9">'2017-133-10 - m.č.112 - d...'!$C$4:$J$36,'2017-133-10 - m.č.112 - d...'!$C$42:$J$67,'2017-133-10 - m.č.112 - d...'!$C$73:$K$144</definedName>
    <definedName name="_xlnm.Print_Titles" localSheetId="9">'2017-133-10 - m.č.112 - d...'!$85:$85</definedName>
    <definedName name="_xlnm._FilterDatabase" localSheetId="10" hidden="1">'2017-133-11 - VRN'!$C$82:$K$97</definedName>
    <definedName name="_xlnm.Print_Area" localSheetId="10">'2017-133-11 - VRN'!$C$4:$J$36,'2017-133-11 - VRN'!$C$42:$J$64,'2017-133-11 - VRN'!$C$70:$K$97</definedName>
    <definedName name="_xlnm.Print_Titles" localSheetId="10">'2017-133-11 - VRN'!$82:$82</definedName>
    <definedName name="_xlnm.Print_Area" localSheetId="11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61"/>
  <c r="AX61"/>
  <c i="11" r="BI97"/>
  <c r="BH97"/>
  <c r="BG97"/>
  <c r="BF97"/>
  <c r="T97"/>
  <c r="T96"/>
  <c r="R97"/>
  <c r="R96"/>
  <c r="P97"/>
  <c r="P96"/>
  <c r="BK97"/>
  <c r="BK96"/>
  <c r="J96"/>
  <c r="J97"/>
  <c r="BE97"/>
  <c r="J63"/>
  <c r="BI95"/>
  <c r="BH95"/>
  <c r="BG95"/>
  <c r="BF95"/>
  <c r="T95"/>
  <c r="T94"/>
  <c r="R95"/>
  <c r="R94"/>
  <c r="P95"/>
  <c r="P94"/>
  <c r="BK95"/>
  <c r="BK94"/>
  <c r="J94"/>
  <c r="J95"/>
  <c r="BE95"/>
  <c r="J62"/>
  <c r="BI93"/>
  <c r="BH93"/>
  <c r="BG93"/>
  <c r="BF93"/>
  <c r="T93"/>
  <c r="T92"/>
  <c r="R93"/>
  <c r="R92"/>
  <c r="P93"/>
  <c r="P92"/>
  <c r="BK93"/>
  <c r="BK92"/>
  <c r="J92"/>
  <c r="J93"/>
  <c r="BE93"/>
  <c r="J61"/>
  <c r="BI91"/>
  <c r="BH91"/>
  <c r="BG91"/>
  <c r="BF91"/>
  <c r="T91"/>
  <c r="T90"/>
  <c r="R91"/>
  <c r="R90"/>
  <c r="P91"/>
  <c r="P90"/>
  <c r="BK91"/>
  <c r="BK90"/>
  <c r="J90"/>
  <c r="J91"/>
  <c r="BE91"/>
  <c r="J60"/>
  <c r="BI89"/>
  <c r="BH89"/>
  <c r="BG89"/>
  <c r="BF89"/>
  <c r="T89"/>
  <c r="R89"/>
  <c r="P89"/>
  <c r="BK89"/>
  <c r="J89"/>
  <c r="BE89"/>
  <c r="BI88"/>
  <c r="BH88"/>
  <c r="BG88"/>
  <c r="BF88"/>
  <c r="T88"/>
  <c r="T87"/>
  <c r="R88"/>
  <c r="R87"/>
  <c r="P88"/>
  <c r="P87"/>
  <c r="BK88"/>
  <c r="BK87"/>
  <c r="J87"/>
  <c r="J88"/>
  <c r="BE88"/>
  <c r="J59"/>
  <c r="BI86"/>
  <c r="F34"/>
  <c i="1" r="BD61"/>
  <c i="11" r="BH86"/>
  <c r="F33"/>
  <c i="1" r="BC61"/>
  <c i="11" r="BG86"/>
  <c r="F32"/>
  <c i="1" r="BB61"/>
  <c i="11" r="BF86"/>
  <c r="J31"/>
  <c i="1" r="AW61"/>
  <c i="11" r="F31"/>
  <c i="1" r="BA61"/>
  <c i="11" r="T86"/>
  <c r="T85"/>
  <c r="T84"/>
  <c r="T83"/>
  <c r="R86"/>
  <c r="R85"/>
  <c r="R84"/>
  <c r="R83"/>
  <c r="P86"/>
  <c r="P85"/>
  <c r="P84"/>
  <c r="P83"/>
  <c i="1" r="AU61"/>
  <c i="11" r="BK86"/>
  <c r="BK85"/>
  <c r="J85"/>
  <c r="BK84"/>
  <c r="J84"/>
  <c r="BK83"/>
  <c r="J83"/>
  <c r="J56"/>
  <c r="J27"/>
  <c i="1" r="AG61"/>
  <c i="11" r="J86"/>
  <c r="BE86"/>
  <c r="J30"/>
  <c i="1" r="AV61"/>
  <c i="11" r="F30"/>
  <c i="1" r="AZ61"/>
  <c i="11" r="J58"/>
  <c r="J57"/>
  <c r="J79"/>
  <c r="F79"/>
  <c r="F77"/>
  <c r="E75"/>
  <c r="J51"/>
  <c r="F51"/>
  <c r="F49"/>
  <c r="E47"/>
  <c r="J36"/>
  <c r="J18"/>
  <c r="E18"/>
  <c r="F80"/>
  <c r="F52"/>
  <c r="J17"/>
  <c r="J12"/>
  <c r="J77"/>
  <c r="J49"/>
  <c r="E7"/>
  <c r="E73"/>
  <c r="E45"/>
  <c i="1" r="AY60"/>
  <c r="AX60"/>
  <c i="10"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T130"/>
  <c r="R131"/>
  <c r="R130"/>
  <c r="P131"/>
  <c r="P130"/>
  <c r="BK131"/>
  <c r="BK130"/>
  <c r="J130"/>
  <c r="J131"/>
  <c r="BE131"/>
  <c r="J66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T120"/>
  <c r="T119"/>
  <c r="R121"/>
  <c r="R120"/>
  <c r="R119"/>
  <c r="P121"/>
  <c r="P120"/>
  <c r="P119"/>
  <c r="BK121"/>
  <c r="BK120"/>
  <c r="J120"/>
  <c r="BK119"/>
  <c r="J119"/>
  <c r="J121"/>
  <c r="BE121"/>
  <c r="J65"/>
  <c r="J64"/>
  <c r="BI118"/>
  <c r="BH118"/>
  <c r="BG118"/>
  <c r="BF118"/>
  <c r="T118"/>
  <c r="T117"/>
  <c r="R118"/>
  <c r="R117"/>
  <c r="P118"/>
  <c r="P117"/>
  <c r="BK118"/>
  <c r="BK117"/>
  <c r="J117"/>
  <c r="J118"/>
  <c r="BE118"/>
  <c r="J63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T110"/>
  <c r="R111"/>
  <c r="R110"/>
  <c r="P111"/>
  <c r="P110"/>
  <c r="BK111"/>
  <c r="BK110"/>
  <c r="J110"/>
  <c r="J111"/>
  <c r="BE111"/>
  <c r="J62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T103"/>
  <c r="R104"/>
  <c r="R103"/>
  <c r="P104"/>
  <c r="P103"/>
  <c r="BK104"/>
  <c r="BK103"/>
  <c r="J103"/>
  <c r="J104"/>
  <c r="BE104"/>
  <c r="J61"/>
  <c r="BI102"/>
  <c r="BH102"/>
  <c r="BG102"/>
  <c r="BF102"/>
  <c r="T102"/>
  <c r="R102"/>
  <c r="P102"/>
  <c r="BK102"/>
  <c r="J102"/>
  <c r="BE102"/>
  <c r="BI101"/>
  <c r="BH101"/>
  <c r="BG101"/>
  <c r="BF101"/>
  <c r="T101"/>
  <c r="T100"/>
  <c r="R101"/>
  <c r="R100"/>
  <c r="P101"/>
  <c r="P100"/>
  <c r="BK101"/>
  <c r="BK100"/>
  <c r="J100"/>
  <c r="J101"/>
  <c r="BE101"/>
  <c r="J6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T90"/>
  <c r="R91"/>
  <c r="R90"/>
  <c r="P91"/>
  <c r="P90"/>
  <c r="BK91"/>
  <c r="BK90"/>
  <c r="J90"/>
  <c r="J91"/>
  <c r="BE91"/>
  <c r="J59"/>
  <c r="BI89"/>
  <c r="F34"/>
  <c i="1" r="BD60"/>
  <c i="10" r="BH89"/>
  <c r="F33"/>
  <c i="1" r="BC60"/>
  <c i="10" r="BG89"/>
  <c r="F32"/>
  <c i="1" r="BB60"/>
  <c i="10" r="BF89"/>
  <c r="J31"/>
  <c i="1" r="AW60"/>
  <c i="10" r="F31"/>
  <c i="1" r="BA60"/>
  <c i="10" r="T89"/>
  <c r="T88"/>
  <c r="T87"/>
  <c r="T86"/>
  <c r="R89"/>
  <c r="R88"/>
  <c r="R87"/>
  <c r="R86"/>
  <c r="P89"/>
  <c r="P88"/>
  <c r="P87"/>
  <c r="P86"/>
  <c i="1" r="AU60"/>
  <c i="10" r="BK89"/>
  <c r="BK88"/>
  <c r="J88"/>
  <c r="BK87"/>
  <c r="J87"/>
  <c r="BK86"/>
  <c r="J86"/>
  <c r="J56"/>
  <c r="J27"/>
  <c i="1" r="AG60"/>
  <c i="10" r="J89"/>
  <c r="BE89"/>
  <c r="J30"/>
  <c i="1" r="AV60"/>
  <c i="10" r="F30"/>
  <c i="1" r="AZ60"/>
  <c i="10" r="J58"/>
  <c r="J57"/>
  <c r="J82"/>
  <c r="F82"/>
  <c r="F80"/>
  <c r="E78"/>
  <c r="J51"/>
  <c r="F51"/>
  <c r="F49"/>
  <c r="E47"/>
  <c r="J36"/>
  <c r="J18"/>
  <c r="E18"/>
  <c r="F83"/>
  <c r="F52"/>
  <c r="J17"/>
  <c r="J12"/>
  <c r="J80"/>
  <c r="J49"/>
  <c r="E7"/>
  <c r="E76"/>
  <c r="E45"/>
  <c i="1" r="AY59"/>
  <c r="AX59"/>
  <c i="9"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T171"/>
  <c r="R172"/>
  <c r="R171"/>
  <c r="P172"/>
  <c r="P171"/>
  <c r="BK172"/>
  <c r="BK171"/>
  <c r="J171"/>
  <c r="J172"/>
  <c r="BE172"/>
  <c r="J73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T167"/>
  <c r="R168"/>
  <c r="R167"/>
  <c r="P168"/>
  <c r="P167"/>
  <c r="BK168"/>
  <c r="BK167"/>
  <c r="J167"/>
  <c r="J168"/>
  <c r="BE168"/>
  <c r="J72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T157"/>
  <c r="T156"/>
  <c r="R158"/>
  <c r="R157"/>
  <c r="R156"/>
  <c r="P158"/>
  <c r="P157"/>
  <c r="P156"/>
  <c r="BK158"/>
  <c r="BK157"/>
  <c r="J157"/>
  <c r="BK156"/>
  <c r="J156"/>
  <c r="J158"/>
  <c r="BE158"/>
  <c r="J71"/>
  <c r="J70"/>
  <c r="BI155"/>
  <c r="BH155"/>
  <c r="BG155"/>
  <c r="BF155"/>
  <c r="T155"/>
  <c r="T154"/>
  <c r="R155"/>
  <c r="R154"/>
  <c r="P155"/>
  <c r="P154"/>
  <c r="BK155"/>
  <c r="BK154"/>
  <c r="J154"/>
  <c r="J155"/>
  <c r="BE155"/>
  <c r="J69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T146"/>
  <c r="R147"/>
  <c r="R146"/>
  <c r="P147"/>
  <c r="P146"/>
  <c r="BK147"/>
  <c r="BK146"/>
  <c r="J146"/>
  <c r="J147"/>
  <c r="BE147"/>
  <c r="J68"/>
  <c r="BI145"/>
  <c r="BH145"/>
  <c r="BG145"/>
  <c r="BF145"/>
  <c r="T145"/>
  <c r="R145"/>
  <c r="P145"/>
  <c r="BK145"/>
  <c r="J145"/>
  <c r="BE145"/>
  <c r="BI144"/>
  <c r="BH144"/>
  <c r="BG144"/>
  <c r="BF144"/>
  <c r="T144"/>
  <c r="T143"/>
  <c r="R144"/>
  <c r="R143"/>
  <c r="P144"/>
  <c r="P143"/>
  <c r="BK144"/>
  <c r="BK143"/>
  <c r="J143"/>
  <c r="J144"/>
  <c r="BE144"/>
  <c r="J67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T135"/>
  <c r="R136"/>
  <c r="R135"/>
  <c r="P136"/>
  <c r="P135"/>
  <c r="BK136"/>
  <c r="BK135"/>
  <c r="J135"/>
  <c r="J136"/>
  <c r="BE136"/>
  <c r="J66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T130"/>
  <c r="R131"/>
  <c r="R130"/>
  <c r="P131"/>
  <c r="P130"/>
  <c r="BK131"/>
  <c r="BK130"/>
  <c r="J130"/>
  <c r="J131"/>
  <c r="BE131"/>
  <c r="J65"/>
  <c r="BI129"/>
  <c r="BH129"/>
  <c r="BG129"/>
  <c r="BF129"/>
  <c r="T129"/>
  <c r="R129"/>
  <c r="P129"/>
  <c r="BK129"/>
  <c r="J129"/>
  <c r="BE129"/>
  <c r="BI128"/>
  <c r="BH128"/>
  <c r="BG128"/>
  <c r="BF128"/>
  <c r="T128"/>
  <c r="T127"/>
  <c r="R128"/>
  <c r="R127"/>
  <c r="P128"/>
  <c r="P127"/>
  <c r="BK128"/>
  <c r="BK127"/>
  <c r="J127"/>
  <c r="J128"/>
  <c r="BE128"/>
  <c r="J64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T120"/>
  <c r="R121"/>
  <c r="R120"/>
  <c r="P121"/>
  <c r="P120"/>
  <c r="BK121"/>
  <c r="BK120"/>
  <c r="J120"/>
  <c r="J121"/>
  <c r="BE121"/>
  <c r="J63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T112"/>
  <c r="R113"/>
  <c r="R112"/>
  <c r="P113"/>
  <c r="P112"/>
  <c r="BK113"/>
  <c r="BK112"/>
  <c r="J112"/>
  <c r="J113"/>
  <c r="BE113"/>
  <c r="J6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T107"/>
  <c r="R108"/>
  <c r="R107"/>
  <c r="P108"/>
  <c r="P107"/>
  <c r="BK108"/>
  <c r="BK107"/>
  <c r="J107"/>
  <c r="J108"/>
  <c r="BE108"/>
  <c r="J61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T99"/>
  <c r="R100"/>
  <c r="R99"/>
  <c r="P100"/>
  <c r="P99"/>
  <c r="BK100"/>
  <c r="BK99"/>
  <c r="J99"/>
  <c r="J100"/>
  <c r="BE100"/>
  <c r="J60"/>
  <c r="BI98"/>
  <c r="BH98"/>
  <c r="BG98"/>
  <c r="BF98"/>
  <c r="T98"/>
  <c r="T97"/>
  <c r="R98"/>
  <c r="R97"/>
  <c r="P98"/>
  <c r="P97"/>
  <c r="BK98"/>
  <c r="BK97"/>
  <c r="J97"/>
  <c r="J98"/>
  <c r="BE98"/>
  <c r="J59"/>
  <c r="BI96"/>
  <c r="F34"/>
  <c i="1" r="BD59"/>
  <c i="9" r="BH96"/>
  <c r="F33"/>
  <c i="1" r="BC59"/>
  <c i="9" r="BG96"/>
  <c r="F32"/>
  <c i="1" r="BB59"/>
  <c i="9" r="BF96"/>
  <c r="J31"/>
  <c i="1" r="AW59"/>
  <c i="9" r="F31"/>
  <c i="1" r="BA59"/>
  <c i="9" r="T96"/>
  <c r="T95"/>
  <c r="T94"/>
  <c r="T93"/>
  <c r="R96"/>
  <c r="R95"/>
  <c r="R94"/>
  <c r="R93"/>
  <c r="P96"/>
  <c r="P95"/>
  <c r="P94"/>
  <c r="P93"/>
  <c i="1" r="AU59"/>
  <c i="9" r="BK96"/>
  <c r="BK95"/>
  <c r="J95"/>
  <c r="BK94"/>
  <c r="J94"/>
  <c r="BK93"/>
  <c r="J93"/>
  <c r="J56"/>
  <c r="J27"/>
  <c i="1" r="AG59"/>
  <c i="9" r="J96"/>
  <c r="BE96"/>
  <c r="J30"/>
  <c i="1" r="AV59"/>
  <c i="9" r="F30"/>
  <c i="1" r="AZ59"/>
  <c i="9" r="J58"/>
  <c r="J57"/>
  <c r="J89"/>
  <c r="F89"/>
  <c r="F87"/>
  <c r="E85"/>
  <c r="J51"/>
  <c r="F51"/>
  <c r="F49"/>
  <c r="E47"/>
  <c r="J36"/>
  <c r="J18"/>
  <c r="E18"/>
  <c r="F90"/>
  <c r="F52"/>
  <c r="J17"/>
  <c r="J12"/>
  <c r="J87"/>
  <c r="J49"/>
  <c r="E7"/>
  <c r="E83"/>
  <c r="E45"/>
  <c i="1" r="AY58"/>
  <c r="AX58"/>
  <c i="8"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T131"/>
  <c r="R132"/>
  <c r="R131"/>
  <c r="P132"/>
  <c r="P131"/>
  <c r="BK132"/>
  <c r="BK131"/>
  <c r="J131"/>
  <c r="J132"/>
  <c r="BE132"/>
  <c r="J66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T121"/>
  <c r="T120"/>
  <c r="R122"/>
  <c r="R121"/>
  <c r="R120"/>
  <c r="P122"/>
  <c r="P121"/>
  <c r="P120"/>
  <c r="BK122"/>
  <c r="BK121"/>
  <c r="J121"/>
  <c r="BK120"/>
  <c r="J120"/>
  <c r="J122"/>
  <c r="BE122"/>
  <c r="J65"/>
  <c r="J64"/>
  <c r="BI119"/>
  <c r="BH119"/>
  <c r="BG119"/>
  <c r="BF119"/>
  <c r="T119"/>
  <c r="T118"/>
  <c r="R119"/>
  <c r="R118"/>
  <c r="P119"/>
  <c r="P118"/>
  <c r="BK119"/>
  <c r="BK118"/>
  <c r="J118"/>
  <c r="J119"/>
  <c r="BE119"/>
  <c r="J63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T111"/>
  <c r="R112"/>
  <c r="R111"/>
  <c r="P112"/>
  <c r="P111"/>
  <c r="BK112"/>
  <c r="BK111"/>
  <c r="J111"/>
  <c r="J112"/>
  <c r="BE112"/>
  <c r="J62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T103"/>
  <c r="R104"/>
  <c r="R103"/>
  <c r="P104"/>
  <c r="P103"/>
  <c r="BK104"/>
  <c r="BK103"/>
  <c r="J103"/>
  <c r="J104"/>
  <c r="BE104"/>
  <c r="J61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T98"/>
  <c r="R99"/>
  <c r="R98"/>
  <c r="P99"/>
  <c r="P98"/>
  <c r="BK99"/>
  <c r="BK98"/>
  <c r="J98"/>
  <c r="J99"/>
  <c r="BE99"/>
  <c r="J60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T90"/>
  <c r="R91"/>
  <c r="R90"/>
  <c r="P91"/>
  <c r="P90"/>
  <c r="BK91"/>
  <c r="BK90"/>
  <c r="J90"/>
  <c r="J91"/>
  <c r="BE91"/>
  <c r="J59"/>
  <c r="BI89"/>
  <c r="F34"/>
  <c i="1" r="BD58"/>
  <c i="8" r="BH89"/>
  <c r="F33"/>
  <c i="1" r="BC58"/>
  <c i="8" r="BG89"/>
  <c r="F32"/>
  <c i="1" r="BB58"/>
  <c i="8" r="BF89"/>
  <c r="J31"/>
  <c i="1" r="AW58"/>
  <c i="8" r="F31"/>
  <c i="1" r="BA58"/>
  <c i="8" r="T89"/>
  <c r="T88"/>
  <c r="T87"/>
  <c r="T86"/>
  <c r="R89"/>
  <c r="R88"/>
  <c r="R87"/>
  <c r="R86"/>
  <c r="P89"/>
  <c r="P88"/>
  <c r="P87"/>
  <c r="P86"/>
  <c i="1" r="AU58"/>
  <c i="8" r="BK89"/>
  <c r="BK88"/>
  <c r="J88"/>
  <c r="BK87"/>
  <c r="J87"/>
  <c r="BK86"/>
  <c r="J86"/>
  <c r="J56"/>
  <c r="J27"/>
  <c i="1" r="AG58"/>
  <c i="8" r="J89"/>
  <c r="BE89"/>
  <c r="J30"/>
  <c i="1" r="AV58"/>
  <c i="8" r="F30"/>
  <c i="1" r="AZ58"/>
  <c i="8" r="J58"/>
  <c r="J57"/>
  <c r="J82"/>
  <c r="F82"/>
  <c r="F80"/>
  <c r="E78"/>
  <c r="J51"/>
  <c r="F51"/>
  <c r="F49"/>
  <c r="E47"/>
  <c r="J36"/>
  <c r="J18"/>
  <c r="E18"/>
  <c r="F83"/>
  <c r="F52"/>
  <c r="J17"/>
  <c r="J12"/>
  <c r="J80"/>
  <c r="J49"/>
  <c r="E7"/>
  <c r="E76"/>
  <c r="E45"/>
  <c i="1" r="AY57"/>
  <c r="AX57"/>
  <c i="7"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T130"/>
  <c r="R131"/>
  <c r="R130"/>
  <c r="P131"/>
  <c r="P130"/>
  <c r="BK131"/>
  <c r="BK130"/>
  <c r="J130"/>
  <c r="J131"/>
  <c r="BE131"/>
  <c r="J66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T120"/>
  <c r="T119"/>
  <c r="R121"/>
  <c r="R120"/>
  <c r="R119"/>
  <c r="P121"/>
  <c r="P120"/>
  <c r="P119"/>
  <c r="BK121"/>
  <c r="BK120"/>
  <c r="J120"/>
  <c r="BK119"/>
  <c r="J119"/>
  <c r="J121"/>
  <c r="BE121"/>
  <c r="J65"/>
  <c r="J64"/>
  <c r="BI118"/>
  <c r="BH118"/>
  <c r="BG118"/>
  <c r="BF118"/>
  <c r="T118"/>
  <c r="T117"/>
  <c r="R118"/>
  <c r="R117"/>
  <c r="P118"/>
  <c r="P117"/>
  <c r="BK118"/>
  <c r="BK117"/>
  <c r="J117"/>
  <c r="J118"/>
  <c r="BE118"/>
  <c r="J63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T110"/>
  <c r="R111"/>
  <c r="R110"/>
  <c r="P111"/>
  <c r="P110"/>
  <c r="BK111"/>
  <c r="BK110"/>
  <c r="J110"/>
  <c r="J111"/>
  <c r="BE111"/>
  <c r="J62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T103"/>
  <c r="R104"/>
  <c r="R103"/>
  <c r="P104"/>
  <c r="P103"/>
  <c r="BK104"/>
  <c r="BK103"/>
  <c r="J103"/>
  <c r="J104"/>
  <c r="BE104"/>
  <c r="J61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T98"/>
  <c r="R99"/>
  <c r="R98"/>
  <c r="P99"/>
  <c r="P98"/>
  <c r="BK99"/>
  <c r="BK98"/>
  <c r="J98"/>
  <c r="J99"/>
  <c r="BE99"/>
  <c r="J60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T90"/>
  <c r="R91"/>
  <c r="R90"/>
  <c r="P91"/>
  <c r="P90"/>
  <c r="BK91"/>
  <c r="BK90"/>
  <c r="J90"/>
  <c r="J91"/>
  <c r="BE91"/>
  <c r="J59"/>
  <c r="BI89"/>
  <c r="F34"/>
  <c i="1" r="BD57"/>
  <c i="7" r="BH89"/>
  <c r="F33"/>
  <c i="1" r="BC57"/>
  <c i="7" r="BG89"/>
  <c r="F32"/>
  <c i="1" r="BB57"/>
  <c i="7" r="BF89"/>
  <c r="J31"/>
  <c i="1" r="AW57"/>
  <c i="7" r="F31"/>
  <c i="1" r="BA57"/>
  <c i="7" r="T89"/>
  <c r="T88"/>
  <c r="T87"/>
  <c r="T86"/>
  <c r="R89"/>
  <c r="R88"/>
  <c r="R87"/>
  <c r="R86"/>
  <c r="P89"/>
  <c r="P88"/>
  <c r="P87"/>
  <c r="P86"/>
  <c i="1" r="AU57"/>
  <c i="7" r="BK89"/>
  <c r="BK88"/>
  <c r="J88"/>
  <c r="BK87"/>
  <c r="J87"/>
  <c r="BK86"/>
  <c r="J86"/>
  <c r="J56"/>
  <c r="J27"/>
  <c i="1" r="AG57"/>
  <c i="7" r="J89"/>
  <c r="BE89"/>
  <c r="J30"/>
  <c i="1" r="AV57"/>
  <c i="7" r="F30"/>
  <c i="1" r="AZ57"/>
  <c i="7" r="J58"/>
  <c r="J57"/>
  <c r="J82"/>
  <c r="F82"/>
  <c r="F80"/>
  <c r="E78"/>
  <c r="J51"/>
  <c r="F51"/>
  <c r="F49"/>
  <c r="E47"/>
  <c r="J36"/>
  <c r="J18"/>
  <c r="E18"/>
  <c r="F83"/>
  <c r="F52"/>
  <c r="J17"/>
  <c r="J12"/>
  <c r="J80"/>
  <c r="J49"/>
  <c r="E7"/>
  <c r="E76"/>
  <c r="E45"/>
  <c i="1" r="AY56"/>
  <c r="AX56"/>
  <c i="6"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T133"/>
  <c r="R134"/>
  <c r="R133"/>
  <c r="P134"/>
  <c r="P133"/>
  <c r="BK134"/>
  <c r="BK133"/>
  <c r="J133"/>
  <c r="J134"/>
  <c r="BE134"/>
  <c r="J67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T123"/>
  <c r="T122"/>
  <c r="R124"/>
  <c r="R123"/>
  <c r="R122"/>
  <c r="P124"/>
  <c r="P123"/>
  <c r="P122"/>
  <c r="BK124"/>
  <c r="BK123"/>
  <c r="J123"/>
  <c r="BK122"/>
  <c r="J122"/>
  <c r="J124"/>
  <c r="BE124"/>
  <c r="J66"/>
  <c r="J65"/>
  <c r="BI121"/>
  <c r="BH121"/>
  <c r="BG121"/>
  <c r="BF121"/>
  <c r="T121"/>
  <c r="T120"/>
  <c r="R121"/>
  <c r="R120"/>
  <c r="P121"/>
  <c r="P120"/>
  <c r="BK121"/>
  <c r="BK120"/>
  <c r="J120"/>
  <c r="J121"/>
  <c r="BE121"/>
  <c r="J64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T113"/>
  <c r="R114"/>
  <c r="R113"/>
  <c r="P114"/>
  <c r="P113"/>
  <c r="BK114"/>
  <c r="BK113"/>
  <c r="J113"/>
  <c r="J114"/>
  <c r="BE114"/>
  <c r="J6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T106"/>
  <c r="R107"/>
  <c r="R106"/>
  <c r="P107"/>
  <c r="P106"/>
  <c r="BK107"/>
  <c r="BK106"/>
  <c r="J106"/>
  <c r="J107"/>
  <c r="BE107"/>
  <c r="J62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T101"/>
  <c r="R102"/>
  <c r="R101"/>
  <c r="P102"/>
  <c r="P101"/>
  <c r="BK102"/>
  <c r="BK101"/>
  <c r="J101"/>
  <c r="J102"/>
  <c r="BE102"/>
  <c r="J61"/>
  <c r="BI100"/>
  <c r="BH100"/>
  <c r="BG100"/>
  <c r="BF100"/>
  <c r="T100"/>
  <c r="T99"/>
  <c r="R100"/>
  <c r="R99"/>
  <c r="P100"/>
  <c r="P99"/>
  <c r="BK100"/>
  <c r="BK99"/>
  <c r="J99"/>
  <c r="J100"/>
  <c r="BE100"/>
  <c r="J60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T91"/>
  <c r="R92"/>
  <c r="R91"/>
  <c r="P92"/>
  <c r="P91"/>
  <c r="BK92"/>
  <c r="BK91"/>
  <c r="J91"/>
  <c r="J92"/>
  <c r="BE92"/>
  <c r="J59"/>
  <c r="BI90"/>
  <c r="F34"/>
  <c i="1" r="BD56"/>
  <c i="6" r="BH90"/>
  <c r="F33"/>
  <c i="1" r="BC56"/>
  <c i="6" r="BG90"/>
  <c r="F32"/>
  <c i="1" r="BB56"/>
  <c i="6" r="BF90"/>
  <c r="J31"/>
  <c i="1" r="AW56"/>
  <c i="6" r="F31"/>
  <c i="1" r="BA56"/>
  <c i="6" r="T90"/>
  <c r="T89"/>
  <c r="T88"/>
  <c r="T87"/>
  <c r="R90"/>
  <c r="R89"/>
  <c r="R88"/>
  <c r="R87"/>
  <c r="P90"/>
  <c r="P89"/>
  <c r="P88"/>
  <c r="P87"/>
  <c i="1" r="AU56"/>
  <c i="6" r="BK90"/>
  <c r="BK89"/>
  <c r="J89"/>
  <c r="BK88"/>
  <c r="J88"/>
  <c r="BK87"/>
  <c r="J87"/>
  <c r="J56"/>
  <c r="J27"/>
  <c i="1" r="AG56"/>
  <c i="6" r="J90"/>
  <c r="BE90"/>
  <c r="J30"/>
  <c i="1" r="AV56"/>
  <c i="6" r="F30"/>
  <c i="1" r="AZ56"/>
  <c i="6" r="J58"/>
  <c r="J57"/>
  <c r="J83"/>
  <c r="F83"/>
  <c r="F81"/>
  <c r="E79"/>
  <c r="J51"/>
  <c r="F51"/>
  <c r="F49"/>
  <c r="E47"/>
  <c r="J36"/>
  <c r="J18"/>
  <c r="E18"/>
  <c r="F84"/>
  <c r="F52"/>
  <c r="J17"/>
  <c r="J12"/>
  <c r="J81"/>
  <c r="J49"/>
  <c r="E7"/>
  <c r="E77"/>
  <c r="E45"/>
  <c i="1" r="AY55"/>
  <c r="AX55"/>
  <c i="5"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T130"/>
  <c r="R131"/>
  <c r="R130"/>
  <c r="P131"/>
  <c r="P130"/>
  <c r="BK131"/>
  <c r="BK130"/>
  <c r="J130"/>
  <c r="J131"/>
  <c r="BE131"/>
  <c r="J66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T120"/>
  <c r="T119"/>
  <c r="R121"/>
  <c r="R120"/>
  <c r="R119"/>
  <c r="P121"/>
  <c r="P120"/>
  <c r="P119"/>
  <c r="BK121"/>
  <c r="BK120"/>
  <c r="J120"/>
  <c r="BK119"/>
  <c r="J119"/>
  <c r="J121"/>
  <c r="BE121"/>
  <c r="J65"/>
  <c r="J64"/>
  <c r="BI118"/>
  <c r="BH118"/>
  <c r="BG118"/>
  <c r="BF118"/>
  <c r="T118"/>
  <c r="T117"/>
  <c r="R118"/>
  <c r="R117"/>
  <c r="P118"/>
  <c r="P117"/>
  <c r="BK118"/>
  <c r="BK117"/>
  <c r="J117"/>
  <c r="J118"/>
  <c r="BE118"/>
  <c r="J63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T110"/>
  <c r="R111"/>
  <c r="R110"/>
  <c r="P111"/>
  <c r="P110"/>
  <c r="BK111"/>
  <c r="BK110"/>
  <c r="J110"/>
  <c r="J111"/>
  <c r="BE111"/>
  <c r="J62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T103"/>
  <c r="R104"/>
  <c r="R103"/>
  <c r="P104"/>
  <c r="P103"/>
  <c r="BK104"/>
  <c r="BK103"/>
  <c r="J103"/>
  <c r="J104"/>
  <c r="BE104"/>
  <c r="J61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T98"/>
  <c r="R99"/>
  <c r="R98"/>
  <c r="P99"/>
  <c r="P98"/>
  <c r="BK99"/>
  <c r="BK98"/>
  <c r="J98"/>
  <c r="J99"/>
  <c r="BE99"/>
  <c r="J60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T90"/>
  <c r="R91"/>
  <c r="R90"/>
  <c r="P91"/>
  <c r="P90"/>
  <c r="BK91"/>
  <c r="BK90"/>
  <c r="J90"/>
  <c r="J91"/>
  <c r="BE91"/>
  <c r="J59"/>
  <c r="BI89"/>
  <c r="F34"/>
  <c i="1" r="BD55"/>
  <c i="5" r="BH89"/>
  <c r="F33"/>
  <c i="1" r="BC55"/>
  <c i="5" r="BG89"/>
  <c r="F32"/>
  <c i="1" r="BB55"/>
  <c i="5" r="BF89"/>
  <c r="J31"/>
  <c i="1" r="AW55"/>
  <c i="5" r="F31"/>
  <c i="1" r="BA55"/>
  <c i="5" r="T89"/>
  <c r="T88"/>
  <c r="T87"/>
  <c r="T86"/>
  <c r="R89"/>
  <c r="R88"/>
  <c r="R87"/>
  <c r="R86"/>
  <c r="P89"/>
  <c r="P88"/>
  <c r="P87"/>
  <c r="P86"/>
  <c i="1" r="AU55"/>
  <c i="5" r="BK89"/>
  <c r="BK88"/>
  <c r="J88"/>
  <c r="BK87"/>
  <c r="J87"/>
  <c r="BK86"/>
  <c r="J86"/>
  <c r="J56"/>
  <c r="J27"/>
  <c i="1" r="AG55"/>
  <c i="5" r="J89"/>
  <c r="BE89"/>
  <c r="J30"/>
  <c i="1" r="AV55"/>
  <c i="5" r="F30"/>
  <c i="1" r="AZ55"/>
  <c i="5" r="J58"/>
  <c r="J57"/>
  <c r="J82"/>
  <c r="F82"/>
  <c r="F80"/>
  <c r="E78"/>
  <c r="J51"/>
  <c r="F51"/>
  <c r="F49"/>
  <c r="E47"/>
  <c r="J36"/>
  <c r="J18"/>
  <c r="E18"/>
  <c r="F83"/>
  <c r="F52"/>
  <c r="J17"/>
  <c r="J12"/>
  <c r="J80"/>
  <c r="J49"/>
  <c r="E7"/>
  <c r="E76"/>
  <c r="E45"/>
  <c i="1" r="AY54"/>
  <c r="AX54"/>
  <c i="4"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T130"/>
  <c r="R131"/>
  <c r="R130"/>
  <c r="P131"/>
  <c r="P130"/>
  <c r="BK131"/>
  <c r="BK130"/>
  <c r="J130"/>
  <c r="J131"/>
  <c r="BE131"/>
  <c r="J66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T120"/>
  <c r="T119"/>
  <c r="R121"/>
  <c r="R120"/>
  <c r="R119"/>
  <c r="P121"/>
  <c r="P120"/>
  <c r="P119"/>
  <c r="BK121"/>
  <c r="BK120"/>
  <c r="J120"/>
  <c r="BK119"/>
  <c r="J119"/>
  <c r="J121"/>
  <c r="BE121"/>
  <c r="J65"/>
  <c r="J64"/>
  <c r="BI118"/>
  <c r="BH118"/>
  <c r="BG118"/>
  <c r="BF118"/>
  <c r="T118"/>
  <c r="T117"/>
  <c r="R118"/>
  <c r="R117"/>
  <c r="P118"/>
  <c r="P117"/>
  <c r="BK118"/>
  <c r="BK117"/>
  <c r="J117"/>
  <c r="J118"/>
  <c r="BE118"/>
  <c r="J63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T110"/>
  <c r="R111"/>
  <c r="R110"/>
  <c r="P111"/>
  <c r="P110"/>
  <c r="BK111"/>
  <c r="BK110"/>
  <c r="J110"/>
  <c r="J111"/>
  <c r="BE111"/>
  <c r="J62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T103"/>
  <c r="R104"/>
  <c r="R103"/>
  <c r="P104"/>
  <c r="P103"/>
  <c r="BK104"/>
  <c r="BK103"/>
  <c r="J103"/>
  <c r="J104"/>
  <c r="BE104"/>
  <c r="J61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T98"/>
  <c r="R99"/>
  <c r="R98"/>
  <c r="P99"/>
  <c r="P98"/>
  <c r="BK99"/>
  <c r="BK98"/>
  <c r="J98"/>
  <c r="J99"/>
  <c r="BE99"/>
  <c r="J60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T90"/>
  <c r="R91"/>
  <c r="R90"/>
  <c r="P91"/>
  <c r="P90"/>
  <c r="BK91"/>
  <c r="BK90"/>
  <c r="J90"/>
  <c r="J91"/>
  <c r="BE91"/>
  <c r="J59"/>
  <c r="BI89"/>
  <c r="F34"/>
  <c i="1" r="BD54"/>
  <c i="4" r="BH89"/>
  <c r="F33"/>
  <c i="1" r="BC54"/>
  <c i="4" r="BG89"/>
  <c r="F32"/>
  <c i="1" r="BB54"/>
  <c i="4" r="BF89"/>
  <c r="J31"/>
  <c i="1" r="AW54"/>
  <c i="4" r="F31"/>
  <c i="1" r="BA54"/>
  <c i="4" r="T89"/>
  <c r="T88"/>
  <c r="T87"/>
  <c r="T86"/>
  <c r="R89"/>
  <c r="R88"/>
  <c r="R87"/>
  <c r="R86"/>
  <c r="P89"/>
  <c r="P88"/>
  <c r="P87"/>
  <c r="P86"/>
  <c i="1" r="AU54"/>
  <c i="4" r="BK89"/>
  <c r="BK88"/>
  <c r="J88"/>
  <c r="BK87"/>
  <c r="J87"/>
  <c r="BK86"/>
  <c r="J86"/>
  <c r="J56"/>
  <c r="J27"/>
  <c i="1" r="AG54"/>
  <c i="4" r="J89"/>
  <c r="BE89"/>
  <c r="J30"/>
  <c i="1" r="AV54"/>
  <c i="4" r="F30"/>
  <c i="1" r="AZ54"/>
  <c i="4" r="J58"/>
  <c r="J57"/>
  <c r="J82"/>
  <c r="F82"/>
  <c r="F80"/>
  <c r="E78"/>
  <c r="J51"/>
  <c r="F51"/>
  <c r="F49"/>
  <c r="E47"/>
  <c r="J36"/>
  <c r="J18"/>
  <c r="E18"/>
  <c r="F83"/>
  <c r="F52"/>
  <c r="J17"/>
  <c r="J12"/>
  <c r="J80"/>
  <c r="J49"/>
  <c r="E7"/>
  <c r="E76"/>
  <c r="E45"/>
  <c i="1" r="AY53"/>
  <c r="AX53"/>
  <c i="3"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T130"/>
  <c r="R131"/>
  <c r="R130"/>
  <c r="P131"/>
  <c r="P130"/>
  <c r="BK131"/>
  <c r="BK130"/>
  <c r="J130"/>
  <c r="J131"/>
  <c r="BE131"/>
  <c r="J66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T120"/>
  <c r="T119"/>
  <c r="R121"/>
  <c r="R120"/>
  <c r="R119"/>
  <c r="P121"/>
  <c r="P120"/>
  <c r="P119"/>
  <c r="BK121"/>
  <c r="BK120"/>
  <c r="J120"/>
  <c r="BK119"/>
  <c r="J119"/>
  <c r="J121"/>
  <c r="BE121"/>
  <c r="J65"/>
  <c r="J64"/>
  <c r="BI118"/>
  <c r="BH118"/>
  <c r="BG118"/>
  <c r="BF118"/>
  <c r="T118"/>
  <c r="T117"/>
  <c r="R118"/>
  <c r="R117"/>
  <c r="P118"/>
  <c r="P117"/>
  <c r="BK118"/>
  <c r="BK117"/>
  <c r="J117"/>
  <c r="J118"/>
  <c r="BE118"/>
  <c r="J63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T110"/>
  <c r="R111"/>
  <c r="R110"/>
  <c r="P111"/>
  <c r="P110"/>
  <c r="BK111"/>
  <c r="BK110"/>
  <c r="J110"/>
  <c r="J111"/>
  <c r="BE111"/>
  <c r="J62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T101"/>
  <c r="R102"/>
  <c r="R101"/>
  <c r="P102"/>
  <c r="P101"/>
  <c r="BK102"/>
  <c r="BK101"/>
  <c r="J101"/>
  <c r="J102"/>
  <c r="BE102"/>
  <c r="J61"/>
  <c r="BI100"/>
  <c r="BH100"/>
  <c r="BG100"/>
  <c r="BF100"/>
  <c r="T100"/>
  <c r="R100"/>
  <c r="P100"/>
  <c r="BK100"/>
  <c r="J100"/>
  <c r="BE100"/>
  <c r="BI99"/>
  <c r="BH99"/>
  <c r="BG99"/>
  <c r="BF99"/>
  <c r="T99"/>
  <c r="T98"/>
  <c r="R99"/>
  <c r="R98"/>
  <c r="P99"/>
  <c r="P98"/>
  <c r="BK99"/>
  <c r="BK98"/>
  <c r="J98"/>
  <c r="J99"/>
  <c r="BE99"/>
  <c r="J60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T90"/>
  <c r="R91"/>
  <c r="R90"/>
  <c r="P91"/>
  <c r="P90"/>
  <c r="BK91"/>
  <c r="BK90"/>
  <c r="J90"/>
  <c r="J91"/>
  <c r="BE91"/>
  <c r="J59"/>
  <c r="BI89"/>
  <c r="F34"/>
  <c i="1" r="BD53"/>
  <c i="3" r="BH89"/>
  <c r="F33"/>
  <c i="1" r="BC53"/>
  <c i="3" r="BG89"/>
  <c r="F32"/>
  <c i="1" r="BB53"/>
  <c i="3" r="BF89"/>
  <c r="J31"/>
  <c i="1" r="AW53"/>
  <c i="3" r="F31"/>
  <c i="1" r="BA53"/>
  <c i="3" r="T89"/>
  <c r="T88"/>
  <c r="T87"/>
  <c r="T86"/>
  <c r="R89"/>
  <c r="R88"/>
  <c r="R87"/>
  <c r="R86"/>
  <c r="P89"/>
  <c r="P88"/>
  <c r="P87"/>
  <c r="P86"/>
  <c i="1" r="AU53"/>
  <c i="3" r="BK89"/>
  <c r="BK88"/>
  <c r="J88"/>
  <c r="BK87"/>
  <c r="J87"/>
  <c r="BK86"/>
  <c r="J86"/>
  <c r="J56"/>
  <c r="J27"/>
  <c i="1" r="AG53"/>
  <c i="3" r="J89"/>
  <c r="BE89"/>
  <c r="J30"/>
  <c i="1" r="AV53"/>
  <c i="3" r="F30"/>
  <c i="1" r="AZ53"/>
  <c i="3" r="J58"/>
  <c r="J57"/>
  <c r="J82"/>
  <c r="F82"/>
  <c r="F80"/>
  <c r="E78"/>
  <c r="J51"/>
  <c r="F51"/>
  <c r="F49"/>
  <c r="E47"/>
  <c r="J36"/>
  <c r="J18"/>
  <c r="E18"/>
  <c r="F83"/>
  <c r="F52"/>
  <c r="J17"/>
  <c r="J12"/>
  <c r="J80"/>
  <c r="J49"/>
  <c r="E7"/>
  <c r="E76"/>
  <c r="E45"/>
  <c i="1" r="AY52"/>
  <c r="AX52"/>
  <c i="2" r="BI241"/>
  <c r="BH241"/>
  <c r="BG241"/>
  <c r="BF241"/>
  <c r="T241"/>
  <c r="R241"/>
  <c r="P241"/>
  <c r="BK241"/>
  <c r="J241"/>
  <c r="BE241"/>
  <c r="BI240"/>
  <c r="BH240"/>
  <c r="BG240"/>
  <c r="BF240"/>
  <c r="T240"/>
  <c r="T239"/>
  <c r="R240"/>
  <c r="R239"/>
  <c r="P240"/>
  <c r="P239"/>
  <c r="BK240"/>
  <c r="BK239"/>
  <c r="J239"/>
  <c r="J240"/>
  <c r="BE240"/>
  <c r="J81"/>
  <c r="BI238"/>
  <c r="BH238"/>
  <c r="BG238"/>
  <c r="BF238"/>
  <c r="T238"/>
  <c r="R238"/>
  <c r="P238"/>
  <c r="BK238"/>
  <c r="J238"/>
  <c r="BE238"/>
  <c r="BI237"/>
  <c r="BH237"/>
  <c r="BG237"/>
  <c r="BF237"/>
  <c r="T237"/>
  <c r="R237"/>
  <c r="P237"/>
  <c r="BK237"/>
  <c r="J237"/>
  <c r="BE237"/>
  <c r="BI236"/>
  <c r="BH236"/>
  <c r="BG236"/>
  <c r="BF236"/>
  <c r="T236"/>
  <c r="R236"/>
  <c r="P236"/>
  <c r="BK236"/>
  <c r="J236"/>
  <c r="BE236"/>
  <c r="BI235"/>
  <c r="BH235"/>
  <c r="BG235"/>
  <c r="BF235"/>
  <c r="T235"/>
  <c r="R235"/>
  <c r="P235"/>
  <c r="BK235"/>
  <c r="J235"/>
  <c r="BE235"/>
  <c r="BI233"/>
  <c r="BH233"/>
  <c r="BG233"/>
  <c r="BF233"/>
  <c r="T233"/>
  <c r="R233"/>
  <c r="P233"/>
  <c r="BK233"/>
  <c r="J233"/>
  <c r="BE233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30"/>
  <c r="BH230"/>
  <c r="BG230"/>
  <c r="BF230"/>
  <c r="T230"/>
  <c r="T229"/>
  <c r="R230"/>
  <c r="R229"/>
  <c r="P230"/>
  <c r="P229"/>
  <c r="BK230"/>
  <c r="BK229"/>
  <c r="J229"/>
  <c r="J230"/>
  <c r="BE230"/>
  <c r="J80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2"/>
  <c r="BH222"/>
  <c r="BG222"/>
  <c r="BF222"/>
  <c r="T222"/>
  <c r="T221"/>
  <c r="R222"/>
  <c r="R221"/>
  <c r="P222"/>
  <c r="P221"/>
  <c r="BK222"/>
  <c r="BK221"/>
  <c r="J221"/>
  <c r="J222"/>
  <c r="BE222"/>
  <c r="J79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T213"/>
  <c r="R214"/>
  <c r="R213"/>
  <c r="P214"/>
  <c r="P213"/>
  <c r="BK214"/>
  <c r="BK213"/>
  <c r="J213"/>
  <c r="J214"/>
  <c r="BE214"/>
  <c r="J78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T200"/>
  <c r="R201"/>
  <c r="R200"/>
  <c r="P201"/>
  <c r="P200"/>
  <c r="BK201"/>
  <c r="BK200"/>
  <c r="J200"/>
  <c r="J201"/>
  <c r="BE201"/>
  <c r="J77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T195"/>
  <c r="R196"/>
  <c r="R195"/>
  <c r="P196"/>
  <c r="P195"/>
  <c r="BK196"/>
  <c r="BK195"/>
  <c r="J195"/>
  <c r="J196"/>
  <c r="BE196"/>
  <c r="J76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T184"/>
  <c r="T183"/>
  <c r="R185"/>
  <c r="R184"/>
  <c r="R183"/>
  <c r="P185"/>
  <c r="P184"/>
  <c r="P183"/>
  <c r="BK185"/>
  <c r="BK184"/>
  <c r="J184"/>
  <c r="BK183"/>
  <c r="J183"/>
  <c r="J185"/>
  <c r="BE185"/>
  <c r="J75"/>
  <c r="J74"/>
  <c r="BI182"/>
  <c r="BH182"/>
  <c r="BG182"/>
  <c r="BF182"/>
  <c r="T182"/>
  <c r="T181"/>
  <c r="R182"/>
  <c r="R181"/>
  <c r="P182"/>
  <c r="P181"/>
  <c r="BK182"/>
  <c r="BK181"/>
  <c r="J181"/>
  <c r="J182"/>
  <c r="BE182"/>
  <c r="J73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T170"/>
  <c r="R171"/>
  <c r="R170"/>
  <c r="P171"/>
  <c r="P170"/>
  <c r="BK171"/>
  <c r="BK170"/>
  <c r="J170"/>
  <c r="J171"/>
  <c r="BE171"/>
  <c r="J72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T163"/>
  <c r="R164"/>
  <c r="R163"/>
  <c r="P164"/>
  <c r="P163"/>
  <c r="BK164"/>
  <c r="BK163"/>
  <c r="J163"/>
  <c r="J164"/>
  <c r="BE164"/>
  <c r="J71"/>
  <c r="BI162"/>
  <c r="BH162"/>
  <c r="BG162"/>
  <c r="BF162"/>
  <c r="T162"/>
  <c r="R162"/>
  <c r="P162"/>
  <c r="BK162"/>
  <c r="J162"/>
  <c r="BE162"/>
  <c r="BI161"/>
  <c r="BH161"/>
  <c r="BG161"/>
  <c r="BF161"/>
  <c r="T161"/>
  <c r="T160"/>
  <c r="R161"/>
  <c r="R160"/>
  <c r="P161"/>
  <c r="P160"/>
  <c r="BK161"/>
  <c r="BK160"/>
  <c r="J160"/>
  <c r="J161"/>
  <c r="BE161"/>
  <c r="J70"/>
  <c r="BI159"/>
  <c r="BH159"/>
  <c r="BG159"/>
  <c r="BF159"/>
  <c r="T159"/>
  <c r="R159"/>
  <c r="P159"/>
  <c r="BK159"/>
  <c r="J159"/>
  <c r="BE159"/>
  <c r="BI158"/>
  <c r="BH158"/>
  <c r="BG158"/>
  <c r="BF158"/>
  <c r="T158"/>
  <c r="T157"/>
  <c r="R158"/>
  <c r="R157"/>
  <c r="P158"/>
  <c r="P157"/>
  <c r="BK158"/>
  <c r="BK157"/>
  <c r="J157"/>
  <c r="J158"/>
  <c r="BE158"/>
  <c r="J69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T151"/>
  <c r="R152"/>
  <c r="R151"/>
  <c r="P152"/>
  <c r="P151"/>
  <c r="BK152"/>
  <c r="BK151"/>
  <c r="J151"/>
  <c r="J152"/>
  <c r="BE152"/>
  <c r="J68"/>
  <c r="BI150"/>
  <c r="BH150"/>
  <c r="BG150"/>
  <c r="BF150"/>
  <c r="T150"/>
  <c r="R150"/>
  <c r="P150"/>
  <c r="BK150"/>
  <c r="J150"/>
  <c r="BE150"/>
  <c r="BI149"/>
  <c r="BH149"/>
  <c r="BG149"/>
  <c r="BF149"/>
  <c r="T149"/>
  <c r="T148"/>
  <c r="R149"/>
  <c r="R148"/>
  <c r="P149"/>
  <c r="P148"/>
  <c r="BK149"/>
  <c r="BK148"/>
  <c r="J148"/>
  <c r="J149"/>
  <c r="BE149"/>
  <c r="J67"/>
  <c r="BI147"/>
  <c r="BH147"/>
  <c r="BG147"/>
  <c r="BF147"/>
  <c r="T147"/>
  <c r="R147"/>
  <c r="P147"/>
  <c r="BK147"/>
  <c r="J147"/>
  <c r="BE147"/>
  <c r="BI146"/>
  <c r="BH146"/>
  <c r="BG146"/>
  <c r="BF146"/>
  <c r="T146"/>
  <c r="T145"/>
  <c r="R146"/>
  <c r="R145"/>
  <c r="P146"/>
  <c r="P145"/>
  <c r="BK146"/>
  <c r="BK145"/>
  <c r="J145"/>
  <c r="J146"/>
  <c r="BE146"/>
  <c r="J66"/>
  <c r="BI144"/>
  <c r="BH144"/>
  <c r="BG144"/>
  <c r="BF144"/>
  <c r="T144"/>
  <c r="R144"/>
  <c r="P144"/>
  <c r="BK144"/>
  <c r="J144"/>
  <c r="BE144"/>
  <c r="BI143"/>
  <c r="BH143"/>
  <c r="BG143"/>
  <c r="BF143"/>
  <c r="T143"/>
  <c r="T142"/>
  <c r="R143"/>
  <c r="R142"/>
  <c r="P143"/>
  <c r="P142"/>
  <c r="BK143"/>
  <c r="BK142"/>
  <c r="J142"/>
  <c r="J143"/>
  <c r="BE143"/>
  <c r="J65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T132"/>
  <c r="R133"/>
  <c r="R132"/>
  <c r="P133"/>
  <c r="P132"/>
  <c r="BK133"/>
  <c r="BK132"/>
  <c r="J132"/>
  <c r="J133"/>
  <c r="BE133"/>
  <c r="J64"/>
  <c r="BI131"/>
  <c r="BH131"/>
  <c r="BG131"/>
  <c r="BF131"/>
  <c r="T131"/>
  <c r="R131"/>
  <c r="P131"/>
  <c r="BK131"/>
  <c r="J131"/>
  <c r="BE131"/>
  <c r="BI130"/>
  <c r="BH130"/>
  <c r="BG130"/>
  <c r="BF130"/>
  <c r="T130"/>
  <c r="T129"/>
  <c r="R130"/>
  <c r="R129"/>
  <c r="P130"/>
  <c r="P129"/>
  <c r="BK130"/>
  <c r="BK129"/>
  <c r="J129"/>
  <c r="J130"/>
  <c r="BE130"/>
  <c r="J63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T121"/>
  <c r="R122"/>
  <c r="R121"/>
  <c r="P122"/>
  <c r="P121"/>
  <c r="BK122"/>
  <c r="BK121"/>
  <c r="J121"/>
  <c r="J122"/>
  <c r="BE122"/>
  <c r="J62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T116"/>
  <c r="R117"/>
  <c r="R116"/>
  <c r="P117"/>
  <c r="P116"/>
  <c r="BK117"/>
  <c r="BK116"/>
  <c r="J116"/>
  <c r="J117"/>
  <c r="BE117"/>
  <c r="J61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T108"/>
  <c r="R109"/>
  <c r="R108"/>
  <c r="P109"/>
  <c r="P108"/>
  <c r="BK109"/>
  <c r="BK108"/>
  <c r="J108"/>
  <c r="J109"/>
  <c r="BE109"/>
  <c r="J60"/>
  <c r="BI107"/>
  <c r="BH107"/>
  <c r="BG107"/>
  <c r="BF107"/>
  <c r="T107"/>
  <c r="T106"/>
  <c r="R107"/>
  <c r="R106"/>
  <c r="P107"/>
  <c r="P106"/>
  <c r="BK107"/>
  <c r="BK106"/>
  <c r="J106"/>
  <c r="J107"/>
  <c r="BE107"/>
  <c r="J59"/>
  <c r="BI105"/>
  <c r="BH105"/>
  <c r="BG105"/>
  <c r="BF105"/>
  <c r="T105"/>
  <c r="R105"/>
  <c r="P105"/>
  <c r="BK105"/>
  <c r="J105"/>
  <c r="BE105"/>
  <c r="BI104"/>
  <c r="F34"/>
  <c i="1" r="BD52"/>
  <c i="2" r="BH104"/>
  <c r="F33"/>
  <c i="1" r="BC52"/>
  <c i="2" r="BG104"/>
  <c r="F32"/>
  <c i="1" r="BB52"/>
  <c i="2" r="BF104"/>
  <c r="J31"/>
  <c i="1" r="AW52"/>
  <c i="2" r="F31"/>
  <c i="1" r="BA52"/>
  <c i="2" r="T104"/>
  <c r="T103"/>
  <c r="T102"/>
  <c r="T101"/>
  <c r="R104"/>
  <c r="R103"/>
  <c r="R102"/>
  <c r="R101"/>
  <c r="P104"/>
  <c r="P103"/>
  <c r="P102"/>
  <c r="P101"/>
  <c i="1" r="AU52"/>
  <c i="2" r="BK104"/>
  <c r="BK103"/>
  <c r="J103"/>
  <c r="BK102"/>
  <c r="J102"/>
  <c r="BK101"/>
  <c r="J101"/>
  <c r="J56"/>
  <c r="J27"/>
  <c i="1" r="AG52"/>
  <c i="2" r="J104"/>
  <c r="BE104"/>
  <c r="J30"/>
  <c i="1" r="AV52"/>
  <c i="2" r="F30"/>
  <c i="1" r="AZ52"/>
  <c i="2" r="J58"/>
  <c r="J57"/>
  <c r="J97"/>
  <c r="F97"/>
  <c r="F95"/>
  <c r="E93"/>
  <c r="J51"/>
  <c r="F51"/>
  <c r="F49"/>
  <c r="E47"/>
  <c r="J36"/>
  <c r="J18"/>
  <c r="E18"/>
  <c r="F98"/>
  <c r="F52"/>
  <c r="J17"/>
  <c r="J12"/>
  <c r="J95"/>
  <c r="J49"/>
  <c r="E7"/>
  <c r="E91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61"/>
  <c r="AN61"/>
  <c r="AT60"/>
  <c r="AN60"/>
  <c r="AT59"/>
  <c r="AN59"/>
  <c r="AT58"/>
  <c r="AN58"/>
  <c r="AT57"/>
  <c r="AN57"/>
  <c r="AT56"/>
  <c r="AN56"/>
  <c r="AT55"/>
  <c r="AN55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<sst xmlns="http://schemas.openxmlformats.org/spreadsheetml/2006/main">
  <si>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</si>
  <si>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</si>
  <si>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</si>
  <si>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</si>
  <si>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</si>
  <si>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</si>
  <si>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</si>
  <si>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{353c5567-6e1a-456c-9184-9d76b7e60994}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</si>
  <si>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</si>
  <si>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</si>
  <si>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</si>
  <si>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</si>
  <si>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</si>
  <si>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</si>
  <si>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</si>
  <si>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</si>
  <si>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2017-133-2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</si>
  <si>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</si>
  <si>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</si>
  <si>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Oprava podlah v dílnách areálu TSS</t>
  </si>
  <si>
    <t>KSO:</t>
  </si>
  <si>
    <t/>
  </si>
  <si>
    <t>CC-CZ:</t>
  </si>
  <si>
    <t>Místo:</t>
  </si>
  <si>
    <t>ul.Soudní 988, Praha 4</t>
  </si>
  <si>
    <t>Datum:</t>
  </si>
  <si>
    <t>26. 7. 2017</t>
  </si>
  <si>
    <t>Zadavatel:</t>
  </si>
  <si>
    <t>IČ:</t>
  </si>
  <si>
    <t>Vězeňská služba ČR Soudní 1672/1a, Praha 4</t>
  </si>
  <si>
    <t>DIČ:</t>
  </si>
  <si>
    <t>Uchazeč:</t>
  </si>
  <si>
    <t>Vyplň údaj</t>
  </si>
  <si>
    <t>Projektant:</t>
  </si>
  <si>
    <t>Arch.Ing. Lubomír Hromádko, Lamačova 858,Praha 5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</si>
  <si>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</si>
  <si>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</si>
  <si>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</si>
  <si>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</si>
  <si>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</si>
  <si>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</si>
  <si>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</si>
  <si>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</si>
  <si>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</si>
  <si>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</si>
  <si>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</si>
  <si>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</si>
  <si>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</si>
  <si>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</si>
  <si>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</si>
  <si>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</si>
  <si>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</si>
  <si>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</si>
  <si>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</si>
  <si>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</si>
  <si>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</si>
  <si>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</si>
  <si>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</si>
  <si>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</si>
  <si>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</si>
  <si>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</si>
  <si>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</si>
  <si>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</si>
  <si>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</si>
  <si>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</si>
  <si>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</si>
  <si>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</si>
  <si>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</si>
  <si>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</si>
  <si>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</si>
  <si>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</si>
  <si>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</si>
  <si>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</si>
  <si>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</si>
  <si>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</si>
  <si>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</si>
  <si>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</si>
  <si>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2017-133-01</t>
  </si>
  <si>
    <t>m.č.144- sklad olejů</t>
  </si>
  <si>
    <t>STA</t>
  </si>
  <si>
    <t>1</t>
  </si>
  <si>
    <t>{f9413e76-02c9-45d9-9ba1-1d9935c41c94}</t>
  </si>
  <si>
    <t>2</t>
  </si>
  <si>
    <t>2017-133-03</t>
  </si>
  <si>
    <t>m.č.139 - dílna</t>
  </si>
  <si>
    <t>{c357994a-279d-46ed-95fc-cddca79996bb}</t>
  </si>
  <si>
    <t>2017-133-04</t>
  </si>
  <si>
    <t>m.č.137 - dílna</t>
  </si>
  <si>
    <t>{7b0197ef-2285-45ba-9757-8f10c8c7f4f2}</t>
  </si>
  <si>
    <t>2017-133-05</t>
  </si>
  <si>
    <t>m.č.122 - dílna - obrobna</t>
  </si>
  <si>
    <t>{f2f76fcb-78c4-490d-a45e-977e87747112}</t>
  </si>
  <si>
    <t>2017-133-06</t>
  </si>
  <si>
    <t>m.č.119 - dílna</t>
  </si>
  <si>
    <t>{b50e8053-f9ce-4024-887b-ccbb66e5090f}</t>
  </si>
  <si>
    <t>2017-133-07</t>
  </si>
  <si>
    <t>m.č.118 - dílna</t>
  </si>
  <si>
    <t>{290e733c-cca7-4be4-8537-3304acc0fb7a}</t>
  </si>
  <si>
    <t>2017-133-08</t>
  </si>
  <si>
    <t>m.č.133 - dílna</t>
  </si>
  <si>
    <t>{7f0f133c-a4ca-4744-8c4c-cf972016006f}</t>
  </si>
  <si>
    <t>2017-133-09</t>
  </si>
  <si>
    <t>m.č.134 - dílna</t>
  </si>
  <si>
    <t>{273b47d9-ef0a-45fb-90b6-385e76ab1f41}</t>
  </si>
  <si>
    <t>2017-133-10</t>
  </si>
  <si>
    <t>m.č.112 - dílna</t>
  </si>
  <si>
    <t>{8ccd6ad7-d899-4d94-8e0e-d446c75ab955}</t>
  </si>
  <si>
    <t>2017-133-11</t>
  </si>
  <si>
    <t>VRN</t>
  </si>
  <si>
    <t>{4997d90e-b030-4703-8811-d91582b9aaa7}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</si>
  <si>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</si>
  <si>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</si>
  <si>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</si>
  <si>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</si>
  <si>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</si>
  <si>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</si>
  <si>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</si>
  <si>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2017-133-01 - m.č.144- sklad olejů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</si>
  <si>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</si>
  <si>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</si>
  <si>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</si>
  <si>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</si>
  <si>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</si>
  <si>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</si>
  <si>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</si>
  <si>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13 - Zemní práce - hloubené vykopávky</t>
  </si>
  <si>
    <t xml:space="preserve">    16 - Zemní práce - přemístění výkopku</t>
  </si>
  <si>
    <t xml:space="preserve">    17 - Zemní práce - konstrukce ze zemin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</si>
  <si>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</si>
  <si>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</si>
  <si>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</si>
  <si>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61 - Úprava povrchů vnitřních</t>
  </si>
  <si>
    <t xml:space="preserve">    8 - Trubní vedení</t>
  </si>
  <si>
    <t xml:space="preserve">    91 - Doplňující konstrukce a práceh</t>
  </si>
  <si>
    <t xml:space="preserve">    95 - Různé dokončovací konstrukce a práce pozemních staveb</t>
  </si>
  <si>
    <t xml:space="preserve">    96 - Bourání konstrukcí</t>
  </si>
  <si>
    <t xml:space="preserve">    97 - Prorážení otvorů a ostatní bourací práce</t>
  </si>
  <si>
    <t xml:space="preserve">    98 - Demolice a sanace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</si>
  <si>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</si>
  <si>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</si>
  <si>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</si>
  <si>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</si>
  <si>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735 - Ústřední vytápění - otopná tělesa</t>
  </si>
  <si>
    <t xml:space="preserve">    777 - Podlahy lité</t>
  </si>
  <si>
    <t xml:space="preserve">    783 - Dokončovací práce - nátěry</t>
  </si>
  <si>
    <t xml:space="preserve">    783-1 - Dokončovací práce - nátěry- radiátor</t>
  </si>
  <si>
    <t xml:space="preserve">    784 - Dokončovací práce - malby a tapety</t>
  </si>
  <si>
    <t>HZS - Hodinové zúčtovací sazby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</si>
  <si>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</si>
  <si>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</si>
  <si>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</si>
  <si>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</si>
  <si>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</si>
  <si>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</si>
  <si>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</si>
  <si>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</si>
  <si>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</si>
  <si>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</si>
  <si>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</si>
  <si>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</si>
  <si>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</si>
  <si>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</si>
  <si>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</si>
  <si>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</si>
  <si>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</si>
  <si>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</si>
  <si>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</si>
  <si>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113155121</t>
  </si>
  <si>
    <t>Frézování betonového podkladu nebo krytu s naložením na dopravní prostředek plochy do 500 m2 bez překážek v trase pruhu šířky přes 0,5 m do 1 m, tloušťky vrstvy do 30 mm</t>
  </si>
  <si>
    <t>m2</t>
  </si>
  <si>
    <t>CS ÚRS 2017 02</t>
  </si>
  <si>
    <t>4</t>
  </si>
  <si>
    <t>-1701426019</t>
  </si>
  <si>
    <t>113155122</t>
  </si>
  <si>
    <t>Frézování betonového podkladu nebo krytu s naložením na dopravní prostředek plochy do 500 m2 bez překážek v trase pruhu šířky přes 0,5 m do 1 m, tloušťky vrstvy 40 mm</t>
  </si>
  <si>
    <t>-882002378</t>
  </si>
  <si>
    <t>13</t>
  </si>
  <si>
    <t>Zemní práce - hloubené vykopávky</t>
  </si>
  <si>
    <t>3</t>
  </si>
  <si>
    <t>139711101</t>
  </si>
  <si>
    <t>Vykopávka v uzavřených prostorách s naložením výkopku na dopravní prostředek v hornině tř. 1 až 4</t>
  </si>
  <si>
    <t>m3</t>
  </si>
  <si>
    <t>748159614</t>
  </si>
  <si>
    <t>16</t>
  </si>
  <si>
    <t>Zemní práce - přemístění výkopku</t>
  </si>
  <si>
    <t>161101601</t>
  </si>
  <si>
    <t>Vytažení výkopku těženého z prostoru pod základy nebo z pracovních šachet při podchycování základového zdiva, bez naložení, avšak s vyprázdněním nádoby na hromady nebo do dopravního prostředku z horniny tř. 1 až 4 z hloubky přes 1 do 2 m</t>
  </si>
  <si>
    <t>-382169409</t>
  </si>
  <si>
    <t>5</t>
  </si>
  <si>
    <t>162201201</t>
  </si>
  <si>
    <t>Vodorovné přemístění výkopku nebo sypaniny nošením s vyprázdněním nádoby na hromady nebo do dopravního prostředku na vzdálenost do 10 m z horniny tř. 1 až 4</t>
  </si>
  <si>
    <t>1308756991</t>
  </si>
  <si>
    <t>6</t>
  </si>
  <si>
    <t>162201209</t>
  </si>
  <si>
    <t>Vodorovné přemístění výkopku nebo sypaniny nošením s vyprázdněním nádoby na hromady nebo do dopravního prostředku na vzdálenost do 10 m z horniny Příplatek k ceně za každých dalších 10 m</t>
  </si>
  <si>
    <t>-1102929412</t>
  </si>
  <si>
    <t>7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</si>
  <si>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</si>
  <si>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</si>
  <si>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-1817057435</t>
  </si>
  <si>
    <t>8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</si>
  <si>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</si>
  <si>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</si>
  <si>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-1640078436</t>
  </si>
  <si>
    <t>VV</t>
  </si>
  <si>
    <t>1,458*10 'Přepočtené koeficientem množství</t>
  </si>
  <si>
    <t>9</t>
  </si>
  <si>
    <t>167101101</t>
  </si>
  <si>
    <t>Nakládání, skládání a překládání neulehlého výkopku nebo sypaniny nakládání, množství do 100 m3, z hornin tř. 1 až 4</t>
  </si>
  <si>
    <t>286769830</t>
  </si>
  <si>
    <t>17</t>
  </si>
  <si>
    <t>Zemní práce - konstrukce ze zemin</t>
  </si>
  <si>
    <t>10</t>
  </si>
  <si>
    <t>171201201</t>
  </si>
  <si>
    <t>Uložení sypaniny na skládky</t>
  </si>
  <si>
    <t>1348700471</t>
  </si>
  <si>
    <t>11</t>
  </si>
  <si>
    <t>171201211</t>
  </si>
  <si>
    <t>Uložení sypaniny poplatek za uložení sypaniny na skládce (skládkovné)</t>
  </si>
  <si>
    <t>t</t>
  </si>
  <si>
    <t>1487341351</t>
  </si>
  <si>
    <t>12</t>
  </si>
  <si>
    <t>174101101</t>
  </si>
  <si>
    <t>Zásyp sypaninou z jakékoliv horniny s uložením výkopku ve vrstvách se zhutněním jam, šachet, rýh nebo kolem objektů v těchto vykopávkách</t>
  </si>
  <si>
    <t>-1404784651</t>
  </si>
  <si>
    <t>M</t>
  </si>
  <si>
    <t>583373020</t>
  </si>
  <si>
    <t>štěrkopísek frakce 0-16</t>
  </si>
  <si>
    <t>-1741093072</t>
  </si>
  <si>
    <t>Zakládání</t>
  </si>
  <si>
    <t>14</t>
  </si>
  <si>
    <t>215901101</t>
  </si>
  <si>
    <t>Zhutnění podloží pod násypy z rostlé horniny tř. 1 až 4 z hornin soudružných do 92 % PS a nesoudržných sypkých relativní ulehlosti I(d) do 0,8</t>
  </si>
  <si>
    <t>651194747</t>
  </si>
  <si>
    <t>271532212</t>
  </si>
  <si>
    <t>Podsyp pod základové konstrukce se zhutněním a urovnáním povrchu z kameniva hrubého, frakce 16 - 32 mm</t>
  </si>
  <si>
    <t>573569715</t>
  </si>
  <si>
    <t>273313711</t>
  </si>
  <si>
    <t>Základy z betonu prostého desky z betonu kamenem neprokládaného tř. C 20/25</t>
  </si>
  <si>
    <t>-143631343</t>
  </si>
  <si>
    <t>273351121</t>
  </si>
  <si>
    <t>Bednění základů desek zřízení</t>
  </si>
  <si>
    <t>71351898</t>
  </si>
  <si>
    <t>18</t>
  </si>
  <si>
    <t>273351122</t>
  </si>
  <si>
    <t>Bednění základů desek odstranění</t>
  </si>
  <si>
    <t>-240235826</t>
  </si>
  <si>
    <t>19</t>
  </si>
  <si>
    <t>278361111</t>
  </si>
  <si>
    <t>Výztuž základu (podezdívky) betonového ze svařovaných sítí z drátů typu KARI</t>
  </si>
  <si>
    <t>-1754281980</t>
  </si>
  <si>
    <t>20</t>
  </si>
  <si>
    <t>279113131</t>
  </si>
  <si>
    <t>Základové zdi z tvárnic ztraceného bednění včetně výplně z betonu bez zvláštních nároků na vliv prostředí třídy C 16/20, tloušťky zdiva 150 mm</t>
  </si>
  <si>
    <t>1501442061</t>
  </si>
  <si>
    <t>Svislé a kompletní konstrukce</t>
  </si>
  <si>
    <t>319202223.R</t>
  </si>
  <si>
    <t>Dodatečná izolace zdiva tl do 450 mm injektáží - Injektážní krém k vytvoření dodatečné horizontální clony ve zdivu</t>
  </si>
  <si>
    <t>m</t>
  </si>
  <si>
    <t>-1600902401</t>
  </si>
  <si>
    <t>22</t>
  </si>
  <si>
    <t>2455 R</t>
  </si>
  <si>
    <t xml:space="preserve">Injektážní krém k vytvoření dodatečné horizontální clony ve zdivu  např. ref.výr.hydrofobizující horizontální clona proti kapilárnímu vzlínání vody ve zdivu- AQUAFIN-i380</t>
  </si>
  <si>
    <t>l</t>
  </si>
  <si>
    <t>692253096</t>
  </si>
  <si>
    <t>Úpravy povrchů, podlahy a osazování výplní</t>
  </si>
  <si>
    <t>23</t>
  </si>
  <si>
    <t>631311115</t>
  </si>
  <si>
    <t>Mazanina z betonu prostého bez zvýšených nároků na prostředí tl. přes 50 do 80 mm tř. C 20/25bude upřesněno dle skutečné potřeby</t>
  </si>
  <si>
    <t>1461584778</t>
  </si>
  <si>
    <t>24</t>
  </si>
  <si>
    <t>631319011</t>
  </si>
  <si>
    <t>Příplatek k cenám mazanin za úpravu povrchu mazaniny přehlazením, mazanina tl. přes 50 do 80 mm</t>
  </si>
  <si>
    <t>-1153408116</t>
  </si>
  <si>
    <t>25</t>
  </si>
  <si>
    <t>632451033</t>
  </si>
  <si>
    <t>Potěr cementový vyrovnávací z malty (MC-15) v ploše o průměrné (střední) tl. přes 30 do 40 mm</t>
  </si>
  <si>
    <t>-1838101670</t>
  </si>
  <si>
    <t>26</t>
  </si>
  <si>
    <t>632451111.R</t>
  </si>
  <si>
    <t>Vlákny vyztužená, samonivelační stěrka pro vyrovnání nerovností do 30 mm- např. ref. výr.- Soloplan-30 Plus</t>
  </si>
  <si>
    <t>317706272</t>
  </si>
  <si>
    <t>27</t>
  </si>
  <si>
    <t>5855 R1</t>
  </si>
  <si>
    <t>vyrovnání povrchu - Vlákny vyztužená, samonivelační stěrka pro vyrovnání nerovností do 30 mm- např. ref.výr. Soloplan-30 Plus</t>
  </si>
  <si>
    <t>kg</t>
  </si>
  <si>
    <t>179953794</t>
  </si>
  <si>
    <t>28</t>
  </si>
  <si>
    <t>632621136.R</t>
  </si>
  <si>
    <t>Příplatek za zdrsňovací posyp a ruční zaválcování</t>
  </si>
  <si>
    <t>394560486</t>
  </si>
  <si>
    <t>29</t>
  </si>
  <si>
    <t>587R1</t>
  </si>
  <si>
    <t>posyp křemičitým pískem/0,8-1,2/mm...........1díl Asodur a 10 dílů písku</t>
  </si>
  <si>
    <t>1335886827</t>
  </si>
  <si>
    <t>30</t>
  </si>
  <si>
    <t>633811111</t>
  </si>
  <si>
    <t>Broušení betonových podlah nerovností do 2 mm (stržení šlemu)</t>
  </si>
  <si>
    <t>-326150025</t>
  </si>
  <si>
    <t>31</t>
  </si>
  <si>
    <t>634911132</t>
  </si>
  <si>
    <t>Řezání dilatačních nebo smršťovacích spár v čerstvé betonové mazanině nebo potěru šířky přes 10 do 20 mm, hloubky přes 10 do 20 mm</t>
  </si>
  <si>
    <t>-58182825</t>
  </si>
  <si>
    <t>61</t>
  </si>
  <si>
    <t>Úprava povrchů vnitřních</t>
  </si>
  <si>
    <t>32</t>
  </si>
  <si>
    <t>612821002.1R</t>
  </si>
  <si>
    <t>Vnitřní sanační omítka pro vlhké zdivo prováděná ručně.........např. ref. výr.sanační omítka Thermopal SR 24..spotřeba cca 9,5 kg/m² na 1 cm tloušťky vrstvy- Sanační omítka s vysokým obsahem vzduchových pórů, odpovídá WTA</t>
  </si>
  <si>
    <t>6873067</t>
  </si>
  <si>
    <t>33</t>
  </si>
  <si>
    <t>619995001</t>
  </si>
  <si>
    <t>Začištění omítek (s dodáním hmot) kolem oken, dveří, podlah, obkladů apod.</t>
  </si>
  <si>
    <t>-93967793</t>
  </si>
  <si>
    <t>Trubní vedení</t>
  </si>
  <si>
    <t>34</t>
  </si>
  <si>
    <t>899203112</t>
  </si>
  <si>
    <t>Osazení mříží litinových včetně rámů a košů na bahno pro třídu zatížení B125, C250</t>
  </si>
  <si>
    <t>kus</t>
  </si>
  <si>
    <t>-9627521</t>
  </si>
  <si>
    <t>35</t>
  </si>
  <si>
    <t>286619380.R</t>
  </si>
  <si>
    <t>mříž litinová 500*500 mm s rámem a pantem</t>
  </si>
  <si>
    <t>-1719785940</t>
  </si>
  <si>
    <t>91</t>
  </si>
  <si>
    <t>Doplňující konstrukce a práceh</t>
  </si>
  <si>
    <t>36</t>
  </si>
  <si>
    <t>919121121.R</t>
  </si>
  <si>
    <t>Utěsnění dilatačních spár zálivkou za studena v cementobetonovém nebo živičném krytu včetně adhezního nátěru s těsnicím profilem pod zálivkou, pro komůrky šířky 15 mm, hloubky do 25 mm</t>
  </si>
  <si>
    <t>-721907051</t>
  </si>
  <si>
    <t>37</t>
  </si>
  <si>
    <t>24555R</t>
  </si>
  <si>
    <t>Elastický 1složkový PU tmel na podlahové spáry např.ref.výr.penetrace spáry / INDUFLEX PU.........bal.600 ml</t>
  </si>
  <si>
    <t>ks</t>
  </si>
  <si>
    <t>-1729498989</t>
  </si>
  <si>
    <t>95</t>
  </si>
  <si>
    <t>Různé dokončovací konstrukce a práce pozemních staveb</t>
  </si>
  <si>
    <t>38</t>
  </si>
  <si>
    <t>95 R</t>
  </si>
  <si>
    <t>Položení gumové podlahy - u schodiště............kaučukové desky 20mm, případně korek, gumu- bude upřesněno s investorem na stavbě</t>
  </si>
  <si>
    <t>1122470100</t>
  </si>
  <si>
    <t>39</t>
  </si>
  <si>
    <t>952902121</t>
  </si>
  <si>
    <t>Čištění budov při provádění oprav a udržovacích prací podlah drsných nebo chodníků zametením</t>
  </si>
  <si>
    <t>401364599</t>
  </si>
  <si>
    <t>40</t>
  </si>
  <si>
    <t>952902131</t>
  </si>
  <si>
    <t>Čištění budov při provádění oprav a udržovacích prací podlah drsných nebo chodníků omytím........např. ref. výr. vyčištění přípravkem ASO R 008</t>
  </si>
  <si>
    <t>-723055873</t>
  </si>
  <si>
    <t>41</t>
  </si>
  <si>
    <t>2575R1</t>
  </si>
  <si>
    <t>např. ref. výr.ASO®-R 008- přípravek na vyčištění před penetrací</t>
  </si>
  <si>
    <t>-272474796</t>
  </si>
  <si>
    <t>42</t>
  </si>
  <si>
    <t>952901111</t>
  </si>
  <si>
    <t>Vyčištění budov nebo objektů před předáním do užívání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předmětů, při světlé výšce podlaží do 4 m</t>
  </si>
  <si>
    <t>-1348907549</t>
  </si>
  <si>
    <t>96</t>
  </si>
  <si>
    <t>Bourání konstrukcí</t>
  </si>
  <si>
    <t>43</t>
  </si>
  <si>
    <t>965042141</t>
  </si>
  <si>
    <t>Bourání mazanin betonových nebo z litého asfaltu tl. do 100 mm, plochy přes 4 m2</t>
  </si>
  <si>
    <t>-64302457</t>
  </si>
  <si>
    <t>44</t>
  </si>
  <si>
    <t>965082933</t>
  </si>
  <si>
    <t>Odstranění násypu pod podlahami nebo ochranného násypu na střechách tl. do 200 mm, plochy přes 2 m2</t>
  </si>
  <si>
    <t>1190014992</t>
  </si>
  <si>
    <t>97</t>
  </si>
  <si>
    <t>Prorážení otvorů a ostatní bourací práce</t>
  </si>
  <si>
    <t>45</t>
  </si>
  <si>
    <t>978013191</t>
  </si>
  <si>
    <t>Otlučení vápenných nebo vápenocementových omítek vnitřních ploch stěn s vyškrabáním spar, s očištěním zdiva, v rozsahu přes 50 do 100 %</t>
  </si>
  <si>
    <t>-612630148</t>
  </si>
  <si>
    <t>46</t>
  </si>
  <si>
    <t>977131110</t>
  </si>
  <si>
    <t>Vrty příklepovými vrtáky do cihelného zdiva nebo prostého betonu průměru do 16 mm</t>
  </si>
  <si>
    <t>1576904741</t>
  </si>
  <si>
    <t>98</t>
  </si>
  <si>
    <t>Demolice a sanace</t>
  </si>
  <si>
    <t>47</t>
  </si>
  <si>
    <t>985131311</t>
  </si>
  <si>
    <t>Očištění ploch stěn, rubu kleneb a podlah ruční dočištění ocelovými kartáči</t>
  </si>
  <si>
    <t>-965412585</t>
  </si>
  <si>
    <t>48</t>
  </si>
  <si>
    <t>985131411</t>
  </si>
  <si>
    <t>Očištění ploch stěn, rubu kleneb a podlah vysušení stlačeným vzduchem</t>
  </si>
  <si>
    <t>1199116181</t>
  </si>
  <si>
    <t>49</t>
  </si>
  <si>
    <t>985139112</t>
  </si>
  <si>
    <t>Očištění ploch Příplatek k cenám za plochu do 10 m2 jednotlivě</t>
  </si>
  <si>
    <t>-1701203266</t>
  </si>
  <si>
    <t>50</t>
  </si>
  <si>
    <t>985142113</t>
  </si>
  <si>
    <t>Vysekání spojovací hmoty ze spár zdiva včetně vyčištění hloubky spáry do 40 mm délky spáry na 1 m2 upravované plochy přes 12 m</t>
  </si>
  <si>
    <t>-1198236709</t>
  </si>
  <si>
    <t>51</t>
  </si>
  <si>
    <t>985231113</t>
  </si>
  <si>
    <t>Spárování zdiva hloubky do 40 mm aktivovanou maltou délky spáry na 1 m2 upravované plochy přes 12 m</t>
  </si>
  <si>
    <t>-911785776</t>
  </si>
  <si>
    <t>52</t>
  </si>
  <si>
    <t>985233132</t>
  </si>
  <si>
    <t>Úprava spár po spárování zdiva kamenného nebo cihelného délky spáry na 1 m2 upravované plochy přes 12 m zdrsněním</t>
  </si>
  <si>
    <t>-853516714</t>
  </si>
  <si>
    <t>997</t>
  </si>
  <si>
    <t>Přesun sutě</t>
  </si>
  <si>
    <t>53</t>
  </si>
  <si>
    <t>997221141</t>
  </si>
  <si>
    <t>Vodorovná doprava suti stavebním kolečkem s naložením a se složením ze sypkých materiálů, na vzdálenost do 50 m</t>
  </si>
  <si>
    <t>1102790305</t>
  </si>
  <si>
    <t>54</t>
  </si>
  <si>
    <t>997221551</t>
  </si>
  <si>
    <t>Vodorovná doprava suti bez naložení, ale se složením a s hrubým urovnáním ze sypkých materiálů, na vzdálenost do 1 km</t>
  </si>
  <si>
    <t>340241220</t>
  </si>
  <si>
    <t>55</t>
  </si>
  <si>
    <t>997221559</t>
  </si>
  <si>
    <t>Vodorovná doprava suti bez naložení, ale se složením a s hrubým urovnáním Příplatek k ceně za každý další i započatý 1 km přes 1 km</t>
  </si>
  <si>
    <t>274702794</t>
  </si>
  <si>
    <t>8,986*10 'Přepočtené koeficientem množství</t>
  </si>
  <si>
    <t>56</t>
  </si>
  <si>
    <t>997221612</t>
  </si>
  <si>
    <t>Nakládání na dopravní prostředky pro vodorovnou dopravu vybouraných hmot</t>
  </si>
  <si>
    <t>1950401915</t>
  </si>
  <si>
    <t>57</t>
  </si>
  <si>
    <t>997221815</t>
  </si>
  <si>
    <t>Poplatek za uložení stavebního odpadu na skládce (skládkovné) betonového</t>
  </si>
  <si>
    <t>1472866948</t>
  </si>
  <si>
    <t>58</t>
  </si>
  <si>
    <t>997013822</t>
  </si>
  <si>
    <t>Poplatek za uložení stavebního odpadu na skládce (skládkovné) s oleji nebo ropnými látkami</t>
  </si>
  <si>
    <t>261623511</t>
  </si>
  <si>
    <t>59</t>
  </si>
  <si>
    <t>997221855</t>
  </si>
  <si>
    <t>Poplatek za uložení stavebního odpadu na skládce (skládkovné) zeminy a kameniva</t>
  </si>
  <si>
    <t>47370515</t>
  </si>
  <si>
    <t>60</t>
  </si>
  <si>
    <t>997013803</t>
  </si>
  <si>
    <t>Poplatek za uložení stavebního odpadu na skládce (skládkovné) cihelného</t>
  </si>
  <si>
    <t>1011259174</t>
  </si>
  <si>
    <t>997013831</t>
  </si>
  <si>
    <t>Poplatek za uložení stavebního odpadu na skládce (skládkovné) směsného</t>
  </si>
  <si>
    <t>-1914060383</t>
  </si>
  <si>
    <t>998</t>
  </si>
  <si>
    <t>Přesun hmot</t>
  </si>
  <si>
    <t>62</t>
  </si>
  <si>
    <t>998018001</t>
  </si>
  <si>
    <t>Přesun hmot pro budovy občanské výstavby, bydlení, výrobu a služby ruční - bez užití mechanizace vodorovná dopravní vzdálenost do 100 m pro budovy s jakoukoliv nosnou konstrukcí výšky do 6 m</t>
  </si>
  <si>
    <t>1472778321</t>
  </si>
  <si>
    <t>PSV</t>
  </si>
  <si>
    <t>Práce a dodávky PSV</t>
  </si>
  <si>
    <t>711</t>
  </si>
  <si>
    <t>Izolace proti vodě, vlhkosti a plynům</t>
  </si>
  <si>
    <t>63</t>
  </si>
  <si>
    <t>711111001</t>
  </si>
  <si>
    <t>Provedení izolace proti zemní vlhkosti natěradly a tmely za studena na ploše vodorovné V nátěrem penetračním</t>
  </si>
  <si>
    <t>865731854</t>
  </si>
  <si>
    <t>64</t>
  </si>
  <si>
    <t>1116316.R</t>
  </si>
  <si>
    <t>penetrační nátěr- penetrace spáry - např. ref.výr. Indu primer S</t>
  </si>
  <si>
    <t>1899279528</t>
  </si>
  <si>
    <t>65</t>
  </si>
  <si>
    <t>711113115.R</t>
  </si>
  <si>
    <t>Izolace proti zemní vlhkosti na vodorovné ploše za studena- penetrace Asodur SG 2- podle podkladu cca 600–1 000 g/m²</t>
  </si>
  <si>
    <t>-1246048250</t>
  </si>
  <si>
    <t>66</t>
  </si>
  <si>
    <t>2467R1</t>
  </si>
  <si>
    <t xml:space="preserve">např.ref. výr. ASODUR® SG2: bezrozpouštědlový, odolný proti vlhku, výborná přilnavost na vlhký podklad, působí jako zábrana proti kapilárnímu vzlínání olejů a jiných chemikálií.- spotřeba  podle podkladu cca 600–1 000 g/m²</t>
  </si>
  <si>
    <t>-107406594</t>
  </si>
  <si>
    <t>67</t>
  </si>
  <si>
    <t>711113127.1</t>
  </si>
  <si>
    <t>Izolace proti zemní vlhkosti natěradly a tmely za studena na ploše svislé S těsnicí stěrkou nepružnou (cementem pojená)- Cementem pojená hydroizolační stěrka proti podzemní a tlakové vodě, také při negativním tlaku vody, odolná vůči síranům- cca 3,5–4,5 kg/m</t>
  </si>
  <si>
    <t>-940855552</t>
  </si>
  <si>
    <t>68</t>
  </si>
  <si>
    <t>711791183.1</t>
  </si>
  <si>
    <t>Provedení detailů dilatačních spár-těsnění provazci na ploše vodorovné V</t>
  </si>
  <si>
    <t>-49677748</t>
  </si>
  <si>
    <t>69</t>
  </si>
  <si>
    <t>283766180</t>
  </si>
  <si>
    <t xml:space="preserve">provazec těsnící z pěnového polyetylénu  d = 15 mm / 3 šňůry</t>
  </si>
  <si>
    <t>-1502344527</t>
  </si>
  <si>
    <t>22,4*1,1 'Přepočtené koeficientem množství</t>
  </si>
  <si>
    <t>70</t>
  </si>
  <si>
    <t>998711101</t>
  </si>
  <si>
    <t>Přesun hmot pro izolace proti vodě, vlhkosti a plynům stanovený z hmotnosti přesunovaného materiálu vodorovná dopravní vzdálenost do 50 m v objektech výšky do 6 m</t>
  </si>
  <si>
    <t>734998020</t>
  </si>
  <si>
    <t>71</t>
  </si>
  <si>
    <t>998711181</t>
  </si>
  <si>
    <t>Přesun hmot pro izolace proti vodě, vlhkosti a plynům stanovený z hmotnosti přesunovaného materiálu Příplatek k cenám za přesun prováděný bez použití mechanizace pro jakoukoliv výšku objektu</t>
  </si>
  <si>
    <t>-602766172</t>
  </si>
  <si>
    <t>735</t>
  </si>
  <si>
    <t>Ústřední vytápění - otopná tělesa</t>
  </si>
  <si>
    <t>72</t>
  </si>
  <si>
    <t>735111810</t>
  </si>
  <si>
    <t>Demontáž otopných těles litinových článkových</t>
  </si>
  <si>
    <t>1930034603</t>
  </si>
  <si>
    <t>73</t>
  </si>
  <si>
    <t>735117110</t>
  </si>
  <si>
    <t>Odpojení a připojení otopného tělesa litinového po nátěru</t>
  </si>
  <si>
    <t>-269882083</t>
  </si>
  <si>
    <t>74</t>
  </si>
  <si>
    <t>735118110</t>
  </si>
  <si>
    <t>Otopná tělesa litinová zkoušky těsnosti vodou těles článkových</t>
  </si>
  <si>
    <t>899918345</t>
  </si>
  <si>
    <t>75</t>
  </si>
  <si>
    <t>735119140</t>
  </si>
  <si>
    <t>Otopná tělesa litinová montáž těles článkových</t>
  </si>
  <si>
    <t>1650601840</t>
  </si>
  <si>
    <t>777</t>
  </si>
  <si>
    <t>Podlahy lité</t>
  </si>
  <si>
    <t>76</t>
  </si>
  <si>
    <t>777111101</t>
  </si>
  <si>
    <t>Příprava podkladu před provedením litých podlah zametení</t>
  </si>
  <si>
    <t>-238022030</t>
  </si>
  <si>
    <t>77</t>
  </si>
  <si>
    <t>777111111</t>
  </si>
  <si>
    <t>Příprava podkladu před provedením litých podlah vysátí</t>
  </si>
  <si>
    <t>2028907638</t>
  </si>
  <si>
    <t>78</t>
  </si>
  <si>
    <t>777131111</t>
  </si>
  <si>
    <t>Penetrační nátěr podlahy epoxidový, na podklad epoxidový předem plněný pískem</t>
  </si>
  <si>
    <t>483233571</t>
  </si>
  <si>
    <t>79</t>
  </si>
  <si>
    <t>235R1</t>
  </si>
  <si>
    <t xml:space="preserve">penetrace desky ASODUR  1270 - 2složková epoxidová...spotřeba /600gr./m2/</t>
  </si>
  <si>
    <t>429761441</t>
  </si>
  <si>
    <t>80</t>
  </si>
  <si>
    <t>777131125</t>
  </si>
  <si>
    <t>Prosyp penetračních nátěrů podkladu podlahy pískem - posyp křemičitým pískem/0,1-0,6/mm</t>
  </si>
  <si>
    <t>868645252</t>
  </si>
  <si>
    <t>81</t>
  </si>
  <si>
    <t>587R2</t>
  </si>
  <si>
    <t>posyp křemičitým pískem/0,1-0,6/mm...........1díl Asodur a 10 dílů písku</t>
  </si>
  <si>
    <t>-581776686</t>
  </si>
  <si>
    <t>82</t>
  </si>
  <si>
    <t>777511145</t>
  </si>
  <si>
    <t>Krycí vrstva - .............druhá vrstva stěrkové malty ASODUR 3311 (INDUFLOOR-IB3311)- 2složková pigmentovaná epoxidová pryskyřice bez obsahu rozpouštědel- tloušťka vrstvy: cca 2,0 mm = min. 2,5 kg/m²</t>
  </si>
  <si>
    <t>1448638781</t>
  </si>
  <si>
    <t>83</t>
  </si>
  <si>
    <t>2353 R2</t>
  </si>
  <si>
    <t xml:space="preserve">Stěrkové malta např. ref. výr. ASODUR  3311 (INDUFLOOR-IB3311)- 2složková pigmentovaná epoxidová pryskyřice bez obsahu rozpouštědel- tloušťka vrstvy: cca 2,0 mm = min. 2,5 kg/m²</t>
  </si>
  <si>
    <t>-1730145241</t>
  </si>
  <si>
    <t>84</t>
  </si>
  <si>
    <t>777511145.R</t>
  </si>
  <si>
    <t>druhá vrstva stěrkové malty např.ref.výr. ASODUR SG 2- 2složková epoxidová</t>
  </si>
  <si>
    <t>-192007835</t>
  </si>
  <si>
    <t>85</t>
  </si>
  <si>
    <t>2353 R3</t>
  </si>
  <si>
    <t xml:space="preserve">Druhá vrstva stěrkové malty např.ref.výr. ASODUR  SG 2- 2složková epoxidová- ASODUR® SG2: bezrozpouštědlový, odolný proti vlhku, výborná přilnavost na vlhký podklad, působí jako zábrana proti kapilárnímu vzlínání olejů a jiných chemikálií.</t>
  </si>
  <si>
    <t>-1012547710</t>
  </si>
  <si>
    <t>86</t>
  </si>
  <si>
    <t>998777101</t>
  </si>
  <si>
    <t>Přesun hmot pro podlahy lité stanovený z hmotnosti přesunovaného materiálu vodorovná dopravní vzdálenost do 50 m v objektech výšky do 6 m</t>
  </si>
  <si>
    <t>-81566654</t>
  </si>
  <si>
    <t>87</t>
  </si>
  <si>
    <t>998777181</t>
  </si>
  <si>
    <t>Přesun hmot pro podlahy lité stanovený z hmotnosti přesunovaného materiálu Příplatek k cenám za přesun prováděný bez použití mechanizace pro jakoukoliv výšku objektu</t>
  </si>
  <si>
    <t>-1051436222</t>
  </si>
  <si>
    <t>783</t>
  </si>
  <si>
    <t>Dokončovací práce - nátěry</t>
  </si>
  <si>
    <t>88</t>
  </si>
  <si>
    <t>783301303</t>
  </si>
  <si>
    <t>Příprava podkladu zámečnických konstrukcí před provedením nátěru odrezivění odrezovačem bezoplachovým</t>
  </si>
  <si>
    <t>-932566986</t>
  </si>
  <si>
    <t>89</t>
  </si>
  <si>
    <t>783301311</t>
  </si>
  <si>
    <t>Příprava podkladu zámečnických konstrukcí před provedením nátěru odmaštění odmašťovačem vodou ředitelným</t>
  </si>
  <si>
    <t>-624497788</t>
  </si>
  <si>
    <t>90</t>
  </si>
  <si>
    <t>783306807</t>
  </si>
  <si>
    <t>Odstranění nátěrů ze zámečnických konstrukcí odstraňovačem nátěrů s obroušením</t>
  </si>
  <si>
    <t>844642333</t>
  </si>
  <si>
    <t>783306809</t>
  </si>
  <si>
    <t>Odstranění nátěrů ze zámečnických konstrukcí okartáčováním</t>
  </si>
  <si>
    <t>-720661485</t>
  </si>
  <si>
    <t>92</t>
  </si>
  <si>
    <t>783314201</t>
  </si>
  <si>
    <t>Základní antikorozní nátěr zámečnických konstrukcí jednonásobný syntetický standardní</t>
  </si>
  <si>
    <t>1778326839</t>
  </si>
  <si>
    <t>93</t>
  </si>
  <si>
    <t>783315101</t>
  </si>
  <si>
    <t>Mezinátěr zámečnických konstrukcí jednonásobný syntetický standardní</t>
  </si>
  <si>
    <t>-1077334260</t>
  </si>
  <si>
    <t>94</t>
  </si>
  <si>
    <t>783317101</t>
  </si>
  <si>
    <t>Krycí nátěr (email) zámečnických konstrukcí jednonásobný syntetický standardní</t>
  </si>
  <si>
    <t>1184341538</t>
  </si>
  <si>
    <t>783-1</t>
  </si>
  <si>
    <t>Dokončovací práce - nátěry- radiátor</t>
  </si>
  <si>
    <t>783601321</t>
  </si>
  <si>
    <t>Příprava podkladu otopných těles před provedením nátěrů článkových odrezivěním bezoplachovým</t>
  </si>
  <si>
    <t>-1442199444</t>
  </si>
  <si>
    <t>783601325</t>
  </si>
  <si>
    <t>Příprava podkladu otopných těles před provedením nátěrů článkových odmaštěním vodou ředitelným</t>
  </si>
  <si>
    <t>-536583324</t>
  </si>
  <si>
    <t>783601421</t>
  </si>
  <si>
    <t>Příprava podkladu otopných těles před provedením nátěrů článkových očištění ometením</t>
  </si>
  <si>
    <t>-453198541</t>
  </si>
  <si>
    <t>783606812</t>
  </si>
  <si>
    <t>Odstranění nátěrů z otopných těles článkových opálením s obroušením</t>
  </si>
  <si>
    <t>-729141947</t>
  </si>
  <si>
    <t>99</t>
  </si>
  <si>
    <t>783606814</t>
  </si>
  <si>
    <t>Odstranění nátěrů z otopných těles článkových okartáčováním</t>
  </si>
  <si>
    <t>-2015612399</t>
  </si>
  <si>
    <t>100</t>
  </si>
  <si>
    <t>783614111</t>
  </si>
  <si>
    <t>Základní nátěr otopných těles jednonásobný článkových syntetický</t>
  </si>
  <si>
    <t>-1639720109</t>
  </si>
  <si>
    <t>101</t>
  </si>
  <si>
    <t>783617117</t>
  </si>
  <si>
    <t>Krycí nátěr (email) otopných těles článkových dvojnásobný syntetický</t>
  </si>
  <si>
    <t>749001734</t>
  </si>
  <si>
    <t>784</t>
  </si>
  <si>
    <t>Dokončovací práce - malby a tapety</t>
  </si>
  <si>
    <t>102</t>
  </si>
  <si>
    <t>784171101</t>
  </si>
  <si>
    <t>Zakrytí nemalovaných ploch (materiál ve specifikaci) včetně pozdějšího odkrytí podlah</t>
  </si>
  <si>
    <t>1155287204</t>
  </si>
  <si>
    <t>103</t>
  </si>
  <si>
    <t>581248440</t>
  </si>
  <si>
    <t xml:space="preserve">fólie pro malířské potřeby zakrývací,  25µ,  4 x 5 m</t>
  </si>
  <si>
    <t>1089687316</t>
  </si>
  <si>
    <t>104</t>
  </si>
  <si>
    <t>784171111</t>
  </si>
  <si>
    <t>Zakrytí nemalovaných ploch (materiál ve specifikaci) včetně pozdějšího odkrytí svislých ploch např. stěn, oken, dveří v místnostech výšky do 3,80</t>
  </si>
  <si>
    <t>-1611763081</t>
  </si>
  <si>
    <t>105</t>
  </si>
  <si>
    <t>-1785962324</t>
  </si>
  <si>
    <t>1,576*1,05 'Přepočtené koeficientem množství</t>
  </si>
  <si>
    <t>106</t>
  </si>
  <si>
    <t>784181001</t>
  </si>
  <si>
    <t>Pačokování jednonásobné v místnostech výšky do 3,80 m</t>
  </si>
  <si>
    <t>1755302246</t>
  </si>
  <si>
    <t>107</t>
  </si>
  <si>
    <t>784191005</t>
  </si>
  <si>
    <t>Čištění vnitřních ploch hrubý úklid po provedení malířských prací omytím dveří nebo vrat</t>
  </si>
  <si>
    <t>-234196329</t>
  </si>
  <si>
    <t>108</t>
  </si>
  <si>
    <t>784191007</t>
  </si>
  <si>
    <t>Čištění vnitřních ploch hrubý úklid po provedení malířských prací omytím podlah</t>
  </si>
  <si>
    <t>-455978772</t>
  </si>
  <si>
    <t>109</t>
  </si>
  <si>
    <t>784312021</t>
  </si>
  <si>
    <t>Malby vápenné dvojnásobné, bílé v místnostech výšky do 3,80 m</t>
  </si>
  <si>
    <t>1901835280</t>
  </si>
  <si>
    <t>HZS</t>
  </si>
  <si>
    <t>Hodinové zúčtovací sazby</t>
  </si>
  <si>
    <t>110</t>
  </si>
  <si>
    <t>HZS2491.R7</t>
  </si>
  <si>
    <t>Hodinová zúčtovací sazba dělník- demontáž vstupních schodů vč. zábradlí</t>
  </si>
  <si>
    <t>hod</t>
  </si>
  <si>
    <t>1542110552</t>
  </si>
  <si>
    <t>111</t>
  </si>
  <si>
    <t>HZS2491.R8</t>
  </si>
  <si>
    <t>Hodinová zúčtovací sazba dělník- montáž vstupních schodů vč. zábradlí</t>
  </si>
  <si>
    <t>1046015782</t>
  </si>
  <si>
    <t>2017-133-03 - m.č.139 - dílna</t>
  </si>
  <si>
    <t>Frézování betonového podkladu nebo krytu s naložením na dopravní prostředek plochy do 500 m2 bez překážek v trase pruhu šířky přes 0,5 m do 1 m, tloušťky vrstvy do 30 mm..........20 mm</t>
  </si>
  <si>
    <t>1258290792</t>
  </si>
  <si>
    <t>20975326</t>
  </si>
  <si>
    <t>vyrovnání povrchu - Vlákny vyztužená, samonivelační stěrka pro vyrovnání nerovností do 30 mm- např. ref.výr. Soloplan-30 Plus...........20 mm</t>
  </si>
  <si>
    <t>1892328893</t>
  </si>
  <si>
    <t>-1685974164</t>
  </si>
  <si>
    <t>-928916846</t>
  </si>
  <si>
    <t>632683111</t>
  </si>
  <si>
    <t>Sešívání trhlin v betonových podlahách ocelovými sponkami se zálivkou pryskyřicí vzdálenosti sponek do 10 cm</t>
  </si>
  <si>
    <t>-939964799</t>
  </si>
  <si>
    <t>1579907184</t>
  </si>
  <si>
    <t>-968888728</t>
  </si>
  <si>
    <t>-551875384</t>
  </si>
  <si>
    <t>Elastický 1složkový PU tmel na podlahové spáry např.ref.výr.penetrace spáry / INDUFLEX PU........bal.600 ml</t>
  </si>
  <si>
    <t>-917758638</t>
  </si>
  <si>
    <t>952902611</t>
  </si>
  <si>
    <t>Čištění budov při provádění oprav a udržovacích prací vysátím prachu z ostatních ploch</t>
  </si>
  <si>
    <t>199228527</t>
  </si>
  <si>
    <t>974049134</t>
  </si>
  <si>
    <t>Vysekání rýh v betonových zdech do hl. 50 mm a šířky do 150 mm</t>
  </si>
  <si>
    <t>-293400850</t>
  </si>
  <si>
    <t>919124121.R</t>
  </si>
  <si>
    <t>Zálivka trhliny - např. ref. výr. ASOCRET VK 100- spotřeba cca 2,00 kg/dm³</t>
  </si>
  <si>
    <t>-1583382408</t>
  </si>
  <si>
    <t>111R1</t>
  </si>
  <si>
    <t>270290545</t>
  </si>
  <si>
    <t>-1642209036</t>
  </si>
  <si>
    <t>-22021130</t>
  </si>
  <si>
    <t>-743300433</t>
  </si>
  <si>
    <t>2114430885</t>
  </si>
  <si>
    <t>71713772</t>
  </si>
  <si>
    <t>-1424955494</t>
  </si>
  <si>
    <t>-479928887</t>
  </si>
  <si>
    <t>1,662*10 'Přepočtené koeficientem množství</t>
  </si>
  <si>
    <t>2136747296</t>
  </si>
  <si>
    <t>2092751652</t>
  </si>
  <si>
    <t>-2126399544</t>
  </si>
  <si>
    <t>-63339420</t>
  </si>
  <si>
    <t>1757427145</t>
  </si>
  <si>
    <t>1139329644</t>
  </si>
  <si>
    <t>389218074</t>
  </si>
  <si>
    <t>-719477506</t>
  </si>
  <si>
    <t>-843002604</t>
  </si>
  <si>
    <t>19,5*1,1 'Přepočtené koeficientem množství</t>
  </si>
  <si>
    <t>1316556956</t>
  </si>
  <si>
    <t>-1727293043</t>
  </si>
  <si>
    <t>-1151819908</t>
  </si>
  <si>
    <t>-702676341</t>
  </si>
  <si>
    <t>1816706876</t>
  </si>
  <si>
    <t>227433432</t>
  </si>
  <si>
    <t>-1215689868</t>
  </si>
  <si>
    <t>-1882607751</t>
  </si>
  <si>
    <t>740906907</t>
  </si>
  <si>
    <t>1109522710</t>
  </si>
  <si>
    <t>-1506482385</t>
  </si>
  <si>
    <t>1520464297</t>
  </si>
  <si>
    <t>2017-133-04 - m.č.137 - dílna</t>
  </si>
  <si>
    <t>2059314060</t>
  </si>
  <si>
    <t>-224084865</t>
  </si>
  <si>
    <t>1168122908</t>
  </si>
  <si>
    <t>1797688763</t>
  </si>
  <si>
    <t>-1554671074</t>
  </si>
  <si>
    <t>-1727425295</t>
  </si>
  <si>
    <t>1606401621</t>
  </si>
  <si>
    <t>1058076382</t>
  </si>
  <si>
    <t>-580264924</t>
  </si>
  <si>
    <t>-1883735840</t>
  </si>
  <si>
    <t>266718368</t>
  </si>
  <si>
    <t>-1891000908</t>
  </si>
  <si>
    <t>273829578</t>
  </si>
  <si>
    <t>-1438948499</t>
  </si>
  <si>
    <t>-1127895921</t>
  </si>
  <si>
    <t>50520071</t>
  </si>
  <si>
    <t>16408295</t>
  </si>
  <si>
    <t>977312111</t>
  </si>
  <si>
    <t>Řezání stávajících betonových mazanin s vyztužením hloubky do 50 mm</t>
  </si>
  <si>
    <t>-1103653418</t>
  </si>
  <si>
    <t>1310683020</t>
  </si>
  <si>
    <t>67042682</t>
  </si>
  <si>
    <t>2093683996</t>
  </si>
  <si>
    <t>4,959*10 'Přepočtené koeficientem množství</t>
  </si>
  <si>
    <t>1922311798</t>
  </si>
  <si>
    <t>1136023863</t>
  </si>
  <si>
    <t>490779192</t>
  </si>
  <si>
    <t>965644240</t>
  </si>
  <si>
    <t>1763651175</t>
  </si>
  <si>
    <t>1634580898</t>
  </si>
  <si>
    <t>49643747</t>
  </si>
  <si>
    <t>-2082111076</t>
  </si>
  <si>
    <t>-1398231621</t>
  </si>
  <si>
    <t>32,12*1,1 'Přepočtené koeficientem množství</t>
  </si>
  <si>
    <t>1225120228</t>
  </si>
  <si>
    <t>65833805</t>
  </si>
  <si>
    <t>1685234944</t>
  </si>
  <si>
    <t>-1606078041</t>
  </si>
  <si>
    <t>226179568</t>
  </si>
  <si>
    <t>1194123583</t>
  </si>
  <si>
    <t>-645059936</t>
  </si>
  <si>
    <t>1030373898</t>
  </si>
  <si>
    <t>-1555776428</t>
  </si>
  <si>
    <t>-1410305081</t>
  </si>
  <si>
    <t>413918284</t>
  </si>
  <si>
    <t>1497410965</t>
  </si>
  <si>
    <t>-1244437469</t>
  </si>
  <si>
    <t>-514234548</t>
  </si>
  <si>
    <t>2117623114</t>
  </si>
  <si>
    <t>-319286386</t>
  </si>
  <si>
    <t>2017-133-05 - m.č.122 - dílna - obrobna</t>
  </si>
  <si>
    <t>1387111907</t>
  </si>
  <si>
    <t>2105272700</t>
  </si>
  <si>
    <t>382212669</t>
  </si>
  <si>
    <t>-2031013267</t>
  </si>
  <si>
    <t>-354169178</t>
  </si>
  <si>
    <t>-692664583</t>
  </si>
  <si>
    <t>-780027388</t>
  </si>
  <si>
    <t>-1947314687</t>
  </si>
  <si>
    <t>793284805</t>
  </si>
  <si>
    <t>1992984742</t>
  </si>
  <si>
    <t>-1729169770</t>
  </si>
  <si>
    <t>-457968112</t>
  </si>
  <si>
    <t>1764498823</t>
  </si>
  <si>
    <t>-1479257852</t>
  </si>
  <si>
    <t>575462964</t>
  </si>
  <si>
    <t>2058702463</t>
  </si>
  <si>
    <t>-651725356</t>
  </si>
  <si>
    <t>-2045563233</t>
  </si>
  <si>
    <t>-1723362734</t>
  </si>
  <si>
    <t>1874283608</t>
  </si>
  <si>
    <t>1465203164</t>
  </si>
  <si>
    <t>2,472*10 'Přepočtené koeficientem množství</t>
  </si>
  <si>
    <t>1875391257</t>
  </si>
  <si>
    <t>118279960</t>
  </si>
  <si>
    <t>1102336400</t>
  </si>
  <si>
    <t>-1372630693</t>
  </si>
  <si>
    <t>-1181009393</t>
  </si>
  <si>
    <t>-182913534</t>
  </si>
  <si>
    <t>-1632732224</t>
  </si>
  <si>
    <t>-385160125</t>
  </si>
  <si>
    <t>1955340661</t>
  </si>
  <si>
    <t>23,96*1,1 'Přepočtené koeficientem množství</t>
  </si>
  <si>
    <t>-2123321675</t>
  </si>
  <si>
    <t>1346798679</t>
  </si>
  <si>
    <t>-1204325767</t>
  </si>
  <si>
    <t>698582866</t>
  </si>
  <si>
    <t>893211222</t>
  </si>
  <si>
    <t>330092145</t>
  </si>
  <si>
    <t>1281582784</t>
  </si>
  <si>
    <t>1998331617</t>
  </si>
  <si>
    <t>-303834576</t>
  </si>
  <si>
    <t>1758529100</t>
  </si>
  <si>
    <t>530707339</t>
  </si>
  <si>
    <t>-1302184159</t>
  </si>
  <si>
    <t>445669493</t>
  </si>
  <si>
    <t>-722886286</t>
  </si>
  <si>
    <t>-813274381</t>
  </si>
  <si>
    <t>-1719623686</t>
  </si>
  <si>
    <t>2017-133-06 - m.č.119 - dílna</t>
  </si>
  <si>
    <t xml:space="preserve">    94 - Lešení a stavební výtahy</t>
  </si>
  <si>
    <t>-320267983</t>
  </si>
  <si>
    <t>-1169168860</t>
  </si>
  <si>
    <t>-909362436</t>
  </si>
  <si>
    <t>-21636944</t>
  </si>
  <si>
    <t>-736857818</t>
  </si>
  <si>
    <t>-1262936882</t>
  </si>
  <si>
    <t>-54689277</t>
  </si>
  <si>
    <t>-1085927794</t>
  </si>
  <si>
    <t>Lešení a stavební výtahy</t>
  </si>
  <si>
    <t>945421110</t>
  </si>
  <si>
    <t>Hydraulická zvedací plošina včetně obsluhy instalovaná na automobilovém podvozku, výšky zdvihu do 18 m</t>
  </si>
  <si>
    <t>713475007</t>
  </si>
  <si>
    <t>-1927223153</t>
  </si>
  <si>
    <t>-1241536245</t>
  </si>
  <si>
    <t>-2110580174</t>
  </si>
  <si>
    <t>-711230271</t>
  </si>
  <si>
    <t>-1380544198</t>
  </si>
  <si>
    <t>-1307787138</t>
  </si>
  <si>
    <t>-117514535</t>
  </si>
  <si>
    <t>248819591</t>
  </si>
  <si>
    <t>1489830767</t>
  </si>
  <si>
    <t>-196351892</t>
  </si>
  <si>
    <t>-1361167644</t>
  </si>
  <si>
    <t>1355437862</t>
  </si>
  <si>
    <t>759694239</t>
  </si>
  <si>
    <t>0,77*10 'Přepočtené koeficientem množství</t>
  </si>
  <si>
    <t>-592164106</t>
  </si>
  <si>
    <t>-549170075</t>
  </si>
  <si>
    <t>570835191</t>
  </si>
  <si>
    <t>-903496684</t>
  </si>
  <si>
    <t>1925552269</t>
  </si>
  <si>
    <t>-86092452</t>
  </si>
  <si>
    <t>307938619</t>
  </si>
  <si>
    <t>1150702565</t>
  </si>
  <si>
    <t>-328963238</t>
  </si>
  <si>
    <t>26,78*1,1 'Přepočtené koeficientem množství</t>
  </si>
  <si>
    <t>-2037908265</t>
  </si>
  <si>
    <t>-279044069</t>
  </si>
  <si>
    <t>-2129964262</t>
  </si>
  <si>
    <t>1389754265</t>
  </si>
  <si>
    <t>-794757187</t>
  </si>
  <si>
    <t>-1448945075</t>
  </si>
  <si>
    <t>2040928302</t>
  </si>
  <si>
    <t>-1151835960</t>
  </si>
  <si>
    <t>1556182931</t>
  </si>
  <si>
    <t>-86828903</t>
  </si>
  <si>
    <t>-1238861847</t>
  </si>
  <si>
    <t>1182067060</t>
  </si>
  <si>
    <t>718737509</t>
  </si>
  <si>
    <t>325494167</t>
  </si>
  <si>
    <t>-1892035342</t>
  </si>
  <si>
    <t>-1858011879</t>
  </si>
  <si>
    <t>2017-133-07 - m.č.118 - dílna</t>
  </si>
  <si>
    <t>908953310</t>
  </si>
  <si>
    <t>-173524066</t>
  </si>
  <si>
    <t>-44324010</t>
  </si>
  <si>
    <t>-196348391</t>
  </si>
  <si>
    <t>1380385518</t>
  </si>
  <si>
    <t>-930645915</t>
  </si>
  <si>
    <t>1577124344</t>
  </si>
  <si>
    <t>2010220232</t>
  </si>
  <si>
    <t>-1959345986</t>
  </si>
  <si>
    <t>-183600553</t>
  </si>
  <si>
    <t>732357533</t>
  </si>
  <si>
    <t>323340827</t>
  </si>
  <si>
    <t>601542221</t>
  </si>
  <si>
    <t>-49042411</t>
  </si>
  <si>
    <t>2094396864</t>
  </si>
  <si>
    <t>-1241423659</t>
  </si>
  <si>
    <t>685808888</t>
  </si>
  <si>
    <t>378300537</t>
  </si>
  <si>
    <t>487163694</t>
  </si>
  <si>
    <t>-488672840</t>
  </si>
  <si>
    <t>1138292113</t>
  </si>
  <si>
    <t>10,318*10 'Přepočtené koeficientem množství</t>
  </si>
  <si>
    <t>1894392166</t>
  </si>
  <si>
    <t>-1409843592</t>
  </si>
  <si>
    <t>-1647199800</t>
  </si>
  <si>
    <t>-1360172105</t>
  </si>
  <si>
    <t>-1239048693</t>
  </si>
  <si>
    <t>534492489</t>
  </si>
  <si>
    <t>-2106321364</t>
  </si>
  <si>
    <t>1491482606</t>
  </si>
  <si>
    <t>-193630520</t>
  </si>
  <si>
    <t>47,28*1,1 'Přepočtené koeficientem množství</t>
  </si>
  <si>
    <t>179425009</t>
  </si>
  <si>
    <t>-1310042372</t>
  </si>
  <si>
    <t>-1552973641</t>
  </si>
  <si>
    <t>292771435</t>
  </si>
  <si>
    <t>1084232078</t>
  </si>
  <si>
    <t>-1275170234</t>
  </si>
  <si>
    <t>-1631056626</t>
  </si>
  <si>
    <t>-1290977071</t>
  </si>
  <si>
    <t>273187878</t>
  </si>
  <si>
    <t>-1058296025</t>
  </si>
  <si>
    <t>787839263</t>
  </si>
  <si>
    <t>249049508</t>
  </si>
  <si>
    <t>-1035895629</t>
  </si>
  <si>
    <t>-1472182645</t>
  </si>
  <si>
    <t>876425092</t>
  </si>
  <si>
    <t>797102528</t>
  </si>
  <si>
    <t>2017-133-08 - m.č.133 - dílna</t>
  </si>
  <si>
    <t>-611174969</t>
  </si>
  <si>
    <t>1374025793</t>
  </si>
  <si>
    <t>-1567946179</t>
  </si>
  <si>
    <t>-1045465265</t>
  </si>
  <si>
    <t>812780224</t>
  </si>
  <si>
    <t>1569428719</t>
  </si>
  <si>
    <t>160898545</t>
  </si>
  <si>
    <t>-870693092</t>
  </si>
  <si>
    <t>1365096734</t>
  </si>
  <si>
    <t>-269377913</t>
  </si>
  <si>
    <t>106816138</t>
  </si>
  <si>
    <t>-1004717483</t>
  </si>
  <si>
    <t>-1175420781</t>
  </si>
  <si>
    <t>-1321157921</t>
  </si>
  <si>
    <t>952902141</t>
  </si>
  <si>
    <t>Čištění budov při provádění oprav a udržovacích prací podlah drsných nebo chodníků drhnutím s chemickými prostředky</t>
  </si>
  <si>
    <t>-1298576824</t>
  </si>
  <si>
    <t>-723896999</t>
  </si>
  <si>
    <t>2046636340</t>
  </si>
  <si>
    <t>1569974270</t>
  </si>
  <si>
    <t>1282992234</t>
  </si>
  <si>
    <t>-1145055912</t>
  </si>
  <si>
    <t>-199328235</t>
  </si>
  <si>
    <t>2088304993</t>
  </si>
  <si>
    <t>0,616*10 'Přepočtené koeficientem množství</t>
  </si>
  <si>
    <t>-637421291</t>
  </si>
  <si>
    <t>1550336387</t>
  </si>
  <si>
    <t>-1928643705</t>
  </si>
  <si>
    <t>-1824332471</t>
  </si>
  <si>
    <t>-196671410</t>
  </si>
  <si>
    <t>827785670</t>
  </si>
  <si>
    <t>-373775560</t>
  </si>
  <si>
    <t>1836063350</t>
  </si>
  <si>
    <t>-856644636</t>
  </si>
  <si>
    <t>37,78*1,1 'Přepočtené koeficientem množství</t>
  </si>
  <si>
    <t>1429613167</t>
  </si>
  <si>
    <t>1287245856</t>
  </si>
  <si>
    <t>-2041261619</t>
  </si>
  <si>
    <t>-898319740</t>
  </si>
  <si>
    <t>1390891487</t>
  </si>
  <si>
    <t>53780408</t>
  </si>
  <si>
    <t>366979877</t>
  </si>
  <si>
    <t>-1503102298</t>
  </si>
  <si>
    <t>2000943268</t>
  </si>
  <si>
    <t>1515416983</t>
  </si>
  <si>
    <t>2088624277</t>
  </si>
  <si>
    <t>-1774168306</t>
  </si>
  <si>
    <t>-1344182300</t>
  </si>
  <si>
    <t>251057730</t>
  </si>
  <si>
    <t>1284988851</t>
  </si>
  <si>
    <t>2011905767</t>
  </si>
  <si>
    <t>2017-133-09 - m.č.134 - dílna</t>
  </si>
  <si>
    <t xml:space="preserve">    763 - Konstrukce suché výstavby- provizorní stěna</t>
  </si>
  <si>
    <t>-45440179</t>
  </si>
  <si>
    <t>1902430681</t>
  </si>
  <si>
    <t>-270105623</t>
  </si>
  <si>
    <t>-1304985747</t>
  </si>
  <si>
    <t>-1530942284</t>
  </si>
  <si>
    <t>1717407572</t>
  </si>
  <si>
    <t>494436326</t>
  </si>
  <si>
    <t>2,916*10 'Přepočtené koeficientem množství</t>
  </si>
  <si>
    <t>2112377453</t>
  </si>
  <si>
    <t>1681879459</t>
  </si>
  <si>
    <t>-1956197655</t>
  </si>
  <si>
    <t>-1585648460</t>
  </si>
  <si>
    <t>-103332580</t>
  </si>
  <si>
    <t>-141210769</t>
  </si>
  <si>
    <t>1232266706</t>
  </si>
  <si>
    <t>1731444483</t>
  </si>
  <si>
    <t>-529619455</t>
  </si>
  <si>
    <t>-1432619794</t>
  </si>
  <si>
    <t>-967469804</t>
  </si>
  <si>
    <t>1825489172</t>
  </si>
  <si>
    <t>1473312530</t>
  </si>
  <si>
    <t>1530204041</t>
  </si>
  <si>
    <t>-1499165918</t>
  </si>
  <si>
    <t>-837288018</t>
  </si>
  <si>
    <t>621612366</t>
  </si>
  <si>
    <t>-841272463</t>
  </si>
  <si>
    <t>-147916480</t>
  </si>
  <si>
    <t>-1598044323</t>
  </si>
  <si>
    <t>1968091128</t>
  </si>
  <si>
    <t>-1726658117</t>
  </si>
  <si>
    <t>-1962929458</t>
  </si>
  <si>
    <t>2027911413</t>
  </si>
  <si>
    <t>542340919</t>
  </si>
  <si>
    <t>1433645105</t>
  </si>
  <si>
    <t>540609767</t>
  </si>
  <si>
    <t>-593876596</t>
  </si>
  <si>
    <t>-951687267</t>
  </si>
  <si>
    <t>-1357701080</t>
  </si>
  <si>
    <t>175870503</t>
  </si>
  <si>
    <t>-1309378589</t>
  </si>
  <si>
    <t>-1666883627</t>
  </si>
  <si>
    <t>1654037493</t>
  </si>
  <si>
    <t>2141114225</t>
  </si>
  <si>
    <t>1744013524</t>
  </si>
  <si>
    <t>40,439*10 'Přepočtené koeficientem množství</t>
  </si>
  <si>
    <t>-198044922</t>
  </si>
  <si>
    <t>-34561957</t>
  </si>
  <si>
    <t>2103152716</t>
  </si>
  <si>
    <t>1389408692</t>
  </si>
  <si>
    <t>1611676937</t>
  </si>
  <si>
    <t>1571093951</t>
  </si>
  <si>
    <t>-406842512</t>
  </si>
  <si>
    <t>261108381</t>
  </si>
  <si>
    <t>1066182124</t>
  </si>
  <si>
    <t>-1237447381</t>
  </si>
  <si>
    <t>95,18*1,1 'Přepočtené koeficientem množství</t>
  </si>
  <si>
    <t>1599225135</t>
  </si>
  <si>
    <t>-890415012</t>
  </si>
  <si>
    <t>763</t>
  </si>
  <si>
    <t>Konstrukce suché výstavby- provizorní stěna</t>
  </si>
  <si>
    <t>763111311.1R</t>
  </si>
  <si>
    <t>Příčka ze sádrokartonových desek s nosnou konstrukcí z jednoduchých ocelových profilů UW, CW jednoduše opláštěná deskou standardní A tl. 12,5 mm, příčka tl. 75 mm, profil 50 , EI 30, Rw 41 dB- opláštění pouze z jedné strany</t>
  </si>
  <si>
    <t>-688531266</t>
  </si>
  <si>
    <t>998763301</t>
  </si>
  <si>
    <t>Přesun hmot pro konstrukce montované z desek sádrokartonových, sádrovláknitých, cementovláknitých nebo cementových stanovený z hmotnosti přesunovaného materiálu vodorovná dopravní vzdálenost do 50 m v objektech výšky do 6 m</t>
  </si>
  <si>
    <t>1815810692</t>
  </si>
  <si>
    <t>998763381</t>
  </si>
  <si>
    <t>Přesun hmot pro konstrukce montované z desek sádrokartonových, sádrovláknitých, cementovláknitých nebo cementových Příplatek k cenám za přesun prováděný bez použití mechanizace pro jakoukoliv výšku objektu</t>
  </si>
  <si>
    <t>699075666</t>
  </si>
  <si>
    <t>1372888532</t>
  </si>
  <si>
    <t>-1016376869</t>
  </si>
  <si>
    <t>1114372989</t>
  </si>
  <si>
    <t>530100052</t>
  </si>
  <si>
    <t>-459965022</t>
  </si>
  <si>
    <t>-2053118402</t>
  </si>
  <si>
    <t>1699846486</t>
  </si>
  <si>
    <t>-1506866385</t>
  </si>
  <si>
    <t>-853257281</t>
  </si>
  <si>
    <t>1568367939</t>
  </si>
  <si>
    <t>1820551551</t>
  </si>
  <si>
    <t>923235618</t>
  </si>
  <si>
    <t>509826010</t>
  </si>
  <si>
    <t>-1707614908</t>
  </si>
  <si>
    <t>2017-133-10 - m.č.112 - dílna</t>
  </si>
  <si>
    <t>1641679342</t>
  </si>
  <si>
    <t>632451.R</t>
  </si>
  <si>
    <t>Hydrofobní suchá malta s urychleným vyzráním např. ref.výr. ASO EZ2 Plus..........Tloušťka potěru 2 cm = cca 40 kg/m²</t>
  </si>
  <si>
    <t>-621809005</t>
  </si>
  <si>
    <t>5899.R</t>
  </si>
  <si>
    <t>Hydrofobní suchá malta s urychleným vyzráním např.ref.výr. ASO-EZ2-Plus....tl. potěru 2 cm = cca 40 kg/m²</t>
  </si>
  <si>
    <t>-1070977195</t>
  </si>
  <si>
    <t>-1208164037</t>
  </si>
  <si>
    <t>-1683194380</t>
  </si>
  <si>
    <t>1551889074</t>
  </si>
  <si>
    <t>-2084919061</t>
  </si>
  <si>
    <t>-267163543</t>
  </si>
  <si>
    <t>1147660680</t>
  </si>
  <si>
    <t>1045663530</t>
  </si>
  <si>
    <t>-780231729</t>
  </si>
  <si>
    <t>1434611121</t>
  </si>
  <si>
    <t>89062667</t>
  </si>
  <si>
    <t>-1705887170</t>
  </si>
  <si>
    <t>-462285013</t>
  </si>
  <si>
    <t>1152890654</t>
  </si>
  <si>
    <t>1531514439</t>
  </si>
  <si>
    <t>1518187998</t>
  </si>
  <si>
    <t>-1853306306</t>
  </si>
  <si>
    <t>979333954</t>
  </si>
  <si>
    <t>2123783117</t>
  </si>
  <si>
    <t>2,449*10 'Přepočtené koeficientem množství</t>
  </si>
  <si>
    <t>-1902133333</t>
  </si>
  <si>
    <t>1560680796</t>
  </si>
  <si>
    <t>-80021314</t>
  </si>
  <si>
    <t>910745729</t>
  </si>
  <si>
    <t>1110259830</t>
  </si>
  <si>
    <t>1808232489</t>
  </si>
  <si>
    <t>-488650789</t>
  </si>
  <si>
    <t>-284645661</t>
  </si>
  <si>
    <t>1588981026</t>
  </si>
  <si>
    <t>21,42*1,1 'Přepočtené koeficientem množství</t>
  </si>
  <si>
    <t>417531511</t>
  </si>
  <si>
    <t>-943816100</t>
  </si>
  <si>
    <t>-1948209479</t>
  </si>
  <si>
    <t>677101056</t>
  </si>
  <si>
    <t>-162618971</t>
  </si>
  <si>
    <t>1171530636</t>
  </si>
  <si>
    <t>-1702882714</t>
  </si>
  <si>
    <t>-1478656201</t>
  </si>
  <si>
    <t>-1322908754</t>
  </si>
  <si>
    <t>1197358666</t>
  </si>
  <si>
    <t>-1349705269</t>
  </si>
  <si>
    <t>-1135726008</t>
  </si>
  <si>
    <t>-637838457</t>
  </si>
  <si>
    <t>-600767417</t>
  </si>
  <si>
    <t>1785324891</t>
  </si>
  <si>
    <t>-1760536821</t>
  </si>
  <si>
    <t>2017-133-11 -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</si>
  <si>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</si>
  <si>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</si>
  <si>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</si>
  <si>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</si>
  <si>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</si>
  <si>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</si>
  <si>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 Ostatní náklady</t>
  </si>
  <si>
    <t>Vedlejší rozpočtové náklady</t>
  </si>
  <si>
    <t>VRN1</t>
  </si>
  <si>
    <t>Průzkumné, geodetické a projektové práce</t>
  </si>
  <si>
    <t>011503000</t>
  </si>
  <si>
    <t>Průzkumné, geodetické a projektové práce průzkumné práce stavební průzkum bez rozlišení</t>
  </si>
  <si>
    <t>Kč</t>
  </si>
  <si>
    <t>1024</t>
  </si>
  <si>
    <t>-616474373</t>
  </si>
  <si>
    <t>VRN3</t>
  </si>
  <si>
    <t>Zařízení staveniště</t>
  </si>
  <si>
    <t>032002000</t>
  </si>
  <si>
    <t>Hlavní tituly průvodních činností a nákladů zařízení staveniště vybavení staveniště</t>
  </si>
  <si>
    <t>%</t>
  </si>
  <si>
    <t>-963800688</t>
  </si>
  <si>
    <t>034503000</t>
  </si>
  <si>
    <t>Zařízení staveniště zabezpečení staveniště informační tabule</t>
  </si>
  <si>
    <t>-490683283</t>
  </si>
  <si>
    <t>VRN4</t>
  </si>
  <si>
    <t>Inženýrská činnost</t>
  </si>
  <si>
    <t>041103000</t>
  </si>
  <si>
    <t>Inženýrská činnost dozory autorský dozor projektanta</t>
  </si>
  <si>
    <t>150561717</t>
  </si>
  <si>
    <t>VRN6</t>
  </si>
  <si>
    <t>Územní vlivy</t>
  </si>
  <si>
    <t>065002000</t>
  </si>
  <si>
    <t>Hlavní tituly průvodních činností a nákladů územní vlivy mimostaveništní doprava materiálů a výrobků</t>
  </si>
  <si>
    <t>-855946040</t>
  </si>
  <si>
    <t>VRN7</t>
  </si>
  <si>
    <t>Provozní vlivy</t>
  </si>
  <si>
    <t>073002000</t>
  </si>
  <si>
    <t>Hlavní tituly průvodních činností a nákladů provozní vlivy ztížený pohyb vozidel v centrech měst</t>
  </si>
  <si>
    <t>-461047117</t>
  </si>
  <si>
    <t>VRN9</t>
  </si>
  <si>
    <t xml:space="preserve"> Ostatní náklady</t>
  </si>
  <si>
    <t>091002000</t>
  </si>
  <si>
    <t>Hlavní tituly průvodních činností a nákladů ostatní náklady související s objektem</t>
  </si>
  <si>
    <t>1074170622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</si>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</sst>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none">
        <fgColor indexed="64"/>
        <bgColor indexed="65"/>
      </patternFill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3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0" fillId="3" borderId="0" xfId="0" applyFont="1" applyFill="1" applyAlignment="1" applyProtection="1">
      <alignment horizontal="left" vertical="center"/>
    </xf>
    <xf numFmtId="0" fontId="11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horizontal="left" vertical="center"/>
    </xf>
    <xf numFmtId="0" fontId="13" fillId="3" borderId="0" xfId="1" applyFont="1" applyFill="1" applyAlignment="1" applyProtection="1">
      <alignment vertical="center"/>
    </xf>
    <xf numFmtId="0" fontId="42" fillId="3" borderId="0" xfId="1" applyFill="1"/>
    <xf numFmtId="0" fontId="0" fillId="3" borderId="0" xfId="0" applyFill="1"/>
    <xf numFmtId="0" fontId="10" fillId="3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9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19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18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3" fillId="5" borderId="10" xfId="0" applyFont="1" applyFill="1" applyBorder="1" applyAlignment="1" applyProtection="1">
      <alignment horizontal="left"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0" fontId="2" fillId="6" borderId="11" xfId="0" applyFont="1" applyFill="1" applyBorder="1" applyAlignment="1" applyProtection="1">
      <alignment horizontal="center" vertical="center"/>
    </xf>
    <xf numFmtId="0" fontId="17" fillId="0" borderId="20" xfId="0" applyFont="1" applyBorder="1" applyAlignment="1" applyProtection="1">
      <alignment horizontal="center" vertical="center" wrapText="1"/>
    </xf>
    <xf numFmtId="0" fontId="17" fillId="0" borderId="21" xfId="0" applyFont="1" applyBorder="1" applyAlignment="1" applyProtection="1">
      <alignment horizontal="center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1" fillId="0" borderId="18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8" fillId="0" borderId="18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8" fillId="0" borderId="23" xfId="0" applyNumberFormat="1" applyFont="1" applyBorder="1" applyAlignment="1" applyProtection="1">
      <alignment vertical="center"/>
    </xf>
    <xf numFmtId="4" fontId="28" fillId="0" borderId="24" xfId="0" applyNumberFormat="1" applyFont="1" applyBorder="1" applyAlignment="1" applyProtection="1">
      <alignment vertical="center"/>
    </xf>
    <xf numFmtId="166" fontId="28" fillId="0" borderId="24" xfId="0" applyNumberFormat="1" applyFont="1" applyBorder="1" applyAlignment="1" applyProtection="1">
      <alignment vertical="center"/>
    </xf>
    <xf numFmtId="4" fontId="28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1" fillId="3" borderId="0" xfId="0" applyFont="1" applyFill="1" applyAlignment="1">
      <alignment vertical="center"/>
    </xf>
    <xf numFmtId="0" fontId="12" fillId="3" borderId="0" xfId="0" applyFont="1" applyFill="1" applyAlignment="1">
      <alignment horizontal="left" vertical="center"/>
    </xf>
    <xf numFmtId="0" fontId="29" fillId="3" borderId="0" xfId="1" applyFont="1" applyFill="1" applyAlignment="1">
      <alignment vertical="center"/>
    </xf>
    <xf numFmtId="0" fontId="11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7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7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1" fillId="0" borderId="16" xfId="0" applyNumberFormat="1" applyFont="1" applyBorder="1" applyAlignment="1" applyProtection="1"/>
    <xf numFmtId="166" fontId="31" fillId="0" borderId="17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4" fillId="0" borderId="28" xfId="0" applyFont="1" applyBorder="1" applyAlignment="1" applyProtection="1">
      <alignment horizontal="center" vertical="center"/>
    </xf>
    <xf numFmtId="49" fontId="34" fillId="0" borderId="28" xfId="0" applyNumberFormat="1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center" vertical="center" wrapText="1"/>
    </xf>
    <xf numFmtId="167" fontId="34" fillId="0" borderId="28" xfId="0" applyNumberFormat="1" applyFont="1" applyBorder="1" applyAlignment="1" applyProtection="1">
      <alignment vertical="center"/>
    </xf>
    <xf numFmtId="4" fontId="34" fillId="4" borderId="28" xfId="0" applyNumberFormat="1" applyFont="1" applyFill="1" applyBorder="1" applyAlignment="1" applyProtection="1">
      <alignment vertical="center"/>
      <protection locked="0"/>
    </xf>
    <xf numFmtId="4" fontId="34" fillId="0" borderId="28" xfId="0" applyNumberFormat="1" applyFont="1" applyBorder="1" applyAlignment="1" applyProtection="1">
      <alignment vertical="center"/>
    </xf>
    <xf numFmtId="0" fontId="34" fillId="0" borderId="5" xfId="0" applyFont="1" applyBorder="1" applyAlignment="1">
      <alignment vertical="center"/>
    </xf>
    <xf numFmtId="0" fontId="34" fillId="4" borderId="28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167" fontId="0" fillId="4" borderId="28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  <protection locked="0"/>
    </xf>
    <xf numFmtId="0" fontId="35" fillId="0" borderId="29" xfId="0" applyFont="1" applyBorder="1" applyAlignment="1">
      <alignment vertical="center" wrapText="1"/>
      <protection locked="0"/>
    </xf>
    <xf numFmtId="0" fontId="35" fillId="0" borderId="30" xfId="0" applyFont="1" applyBorder="1" applyAlignment="1">
      <alignment vertical="center" wrapText="1"/>
      <protection locked="0"/>
    </xf>
    <xf numFmtId="0" fontId="35" fillId="0" borderId="31" xfId="0" applyFont="1" applyBorder="1" applyAlignment="1">
      <alignment vertical="center" wrapText="1"/>
      <protection locked="0"/>
    </xf>
    <xf numFmtId="0" fontId="35" fillId="0" borderId="32" xfId="0" applyFont="1" applyBorder="1" applyAlignment="1">
      <alignment horizontal="center" vertical="center" wrapText="1"/>
      <protection locked="0"/>
    </xf>
    <xf numFmtId="0" fontId="36" fillId="0" borderId="1" xfId="0" applyFont="1" applyBorder="1" applyAlignment="1">
      <alignment horizontal="center" vertical="center" wrapText="1"/>
      <protection locked="0"/>
    </xf>
    <xf numFmtId="0" fontId="35" fillId="0" borderId="33" xfId="0" applyFont="1" applyBorder="1" applyAlignment="1">
      <alignment horizontal="center" vertical="center" wrapText="1"/>
      <protection locked="0"/>
    </xf>
    <xf numFmtId="0" fontId="35" fillId="0" borderId="32" xfId="0" applyFont="1" applyBorder="1" applyAlignment="1">
      <alignment vertical="center" wrapText="1"/>
      <protection locked="0"/>
    </xf>
    <xf numFmtId="0" fontId="37" fillId="0" borderId="34" xfId="0" applyFont="1" applyBorder="1" applyAlignment="1">
      <alignment horizontal="left" wrapText="1"/>
      <protection locked="0"/>
    </xf>
    <xf numFmtId="0" fontId="35" fillId="0" borderId="33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horizontal="left" vertical="center" wrapText="1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49" fontId="38" fillId="0" borderId="1" xfId="0" applyNumberFormat="1" applyFont="1" applyBorder="1" applyAlignment="1">
      <alignment horizontal="left" vertical="center" wrapText="1"/>
      <protection locked="0"/>
    </xf>
    <xf numFmtId="49" fontId="38" fillId="0" borderId="1" xfId="0" applyNumberFormat="1" applyFont="1" applyBorder="1" applyAlignment="1">
      <alignment vertical="center" wrapText="1"/>
      <protection locked="0"/>
    </xf>
    <xf numFmtId="0" fontId="35" fillId="0" borderId="35" xfId="0" applyFont="1" applyBorder="1" applyAlignment="1">
      <alignment vertical="center" wrapText="1"/>
      <protection locked="0"/>
    </xf>
    <xf numFmtId="0" fontId="39" fillId="0" borderId="34" xfId="0" applyFont="1" applyBorder="1" applyAlignment="1">
      <alignment vertical="center" wrapText="1"/>
      <protection locked="0"/>
    </xf>
    <xf numFmtId="0" fontId="35" fillId="0" borderId="36" xfId="0" applyFont="1" applyBorder="1" applyAlignment="1">
      <alignment vertical="center" wrapText="1"/>
      <protection locked="0"/>
    </xf>
    <xf numFmtId="0" fontId="35" fillId="0" borderId="1" xfId="0" applyFont="1" applyBorder="1" applyAlignment="1">
      <alignment vertical="top"/>
      <protection locked="0"/>
    </xf>
    <xf numFmtId="0" fontId="35" fillId="0" borderId="0" xfId="0" applyFont="1" applyAlignment="1">
      <alignment vertical="top"/>
      <protection locked="0"/>
    </xf>
    <xf numFmtId="0" fontId="35" fillId="0" borderId="29" xfId="0" applyFont="1" applyBorder="1" applyAlignment="1">
      <alignment horizontal="left" vertical="center"/>
      <protection locked="0"/>
    </xf>
    <xf numFmtId="0" fontId="35" fillId="0" borderId="30" xfId="0" applyFont="1" applyBorder="1" applyAlignment="1">
      <alignment horizontal="left" vertical="center"/>
      <protection locked="0"/>
    </xf>
    <xf numFmtId="0" fontId="35" fillId="0" borderId="31" xfId="0" applyFont="1" applyBorder="1" applyAlignment="1">
      <alignment horizontal="left" vertical="center"/>
      <protection locked="0"/>
    </xf>
    <xf numFmtId="0" fontId="35" fillId="0" borderId="32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center" vertical="center"/>
      <protection locked="0"/>
    </xf>
    <xf numFmtId="0" fontId="35" fillId="0" borderId="33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40" fillId="0" borderId="0" xfId="0" applyFont="1" applyAlignment="1">
      <alignment horizontal="left" vertical="center"/>
      <protection locked="0"/>
    </xf>
    <xf numFmtId="0" fontId="37" fillId="0" borderId="34" xfId="0" applyFont="1" applyBorder="1" applyAlignment="1">
      <alignment horizontal="left" vertical="center"/>
      <protection locked="0"/>
    </xf>
    <xf numFmtId="0" fontId="37" fillId="0" borderId="34" xfId="0" applyFont="1" applyBorder="1" applyAlignment="1">
      <alignment horizontal="center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38" fillId="0" borderId="0" xfId="0" applyFont="1" applyAlignment="1">
      <alignment horizontal="left" vertical="center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8" fillId="0" borderId="32" xfId="0" applyFont="1" applyBorder="1" applyAlignment="1">
      <alignment horizontal="left" vertical="center"/>
      <protection locked="0"/>
    </xf>
    <xf numFmtId="0" fontId="38" fillId="2" borderId="1" xfId="0" applyFont="1" applyFill="1" applyBorder="1" applyAlignment="1">
      <alignment horizontal="left" vertical="center"/>
      <protection locked="0"/>
    </xf>
    <xf numFmtId="0" fontId="38" fillId="2" borderId="1" xfId="0" applyFont="1" applyFill="1" applyBorder="1" applyAlignment="1">
      <alignment horizontal="center" vertical="center"/>
      <protection locked="0"/>
    </xf>
    <xf numFmtId="0" fontId="35" fillId="0" borderId="35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5" fillId="0" borderId="36" xfId="0" applyFont="1" applyBorder="1" applyAlignment="1">
      <alignment horizontal="left" vertical="center"/>
      <protection locked="0"/>
    </xf>
    <xf numFmtId="0" fontId="35" fillId="0" borderId="1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38" fillId="0" borderId="34" xfId="0" applyFont="1" applyBorder="1" applyAlignment="1">
      <alignment horizontal="left" vertical="center"/>
      <protection locked="0"/>
    </xf>
    <xf numFmtId="0" fontId="35" fillId="0" borderId="1" xfId="0" applyFont="1" applyBorder="1" applyAlignment="1">
      <alignment horizontal="left" vertical="center" wrapText="1"/>
      <protection locked="0"/>
    </xf>
    <xf numFmtId="0" fontId="38" fillId="0" borderId="1" xfId="0" applyFont="1" applyBorder="1" applyAlignment="1">
      <alignment horizontal="center" vertical="center" wrapText="1"/>
      <protection locked="0"/>
    </xf>
    <xf numFmtId="0" fontId="35" fillId="0" borderId="29" xfId="0" applyFont="1" applyBorder="1" applyAlignment="1">
      <alignment horizontal="left" vertical="center" wrapText="1"/>
      <protection locked="0"/>
    </xf>
    <xf numFmtId="0" fontId="35" fillId="0" borderId="30" xfId="0" applyFont="1" applyBorder="1" applyAlignment="1">
      <alignment horizontal="left" vertical="center" wrapText="1"/>
      <protection locked="0"/>
    </xf>
    <xf numFmtId="0" fontId="35" fillId="0" borderId="31" xfId="0" applyFont="1" applyBorder="1" applyAlignment="1">
      <alignment horizontal="left" vertical="center" wrapText="1"/>
      <protection locked="0"/>
    </xf>
    <xf numFmtId="0" fontId="35" fillId="0" borderId="32" xfId="0" applyFont="1" applyBorder="1" applyAlignment="1">
      <alignment horizontal="left" vertical="center" wrapText="1"/>
      <protection locked="0"/>
    </xf>
    <xf numFmtId="0" fontId="35" fillId="0" borderId="33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/>
      <protection locked="0"/>
    </xf>
    <xf numFmtId="0" fontId="38" fillId="0" borderId="35" xfId="0" applyFont="1" applyBorder="1" applyAlignment="1">
      <alignment horizontal="left" vertical="center" wrapText="1"/>
      <protection locked="0"/>
    </xf>
    <xf numFmtId="0" fontId="38" fillId="0" borderId="34" xfId="0" applyFont="1" applyBorder="1" applyAlignment="1">
      <alignment horizontal="left" vertical="center" wrapText="1"/>
      <protection locked="0"/>
    </xf>
    <xf numFmtId="0" fontId="38" fillId="0" borderId="36" xfId="0" applyFont="1" applyBorder="1" applyAlignment="1">
      <alignment horizontal="left" vertical="center" wrapText="1"/>
      <protection locked="0"/>
    </xf>
    <xf numFmtId="0" fontId="38" fillId="0" borderId="1" xfId="0" applyFont="1" applyBorder="1" applyAlignment="1">
      <alignment horizontal="left" vertical="top"/>
      <protection locked="0"/>
    </xf>
    <xf numFmtId="0" fontId="38" fillId="0" borderId="1" xfId="0" applyFont="1" applyBorder="1" applyAlignment="1">
      <alignment horizontal="center" vertical="top"/>
      <protection locked="0"/>
    </xf>
    <xf numFmtId="0" fontId="38" fillId="0" borderId="35" xfId="0" applyFont="1" applyBorder="1" applyAlignment="1">
      <alignment horizontal="left" vertical="center"/>
      <protection locked="0"/>
    </xf>
    <xf numFmtId="0" fontId="38" fillId="0" borderId="36" xfId="0" applyFont="1" applyBorder="1" applyAlignment="1">
      <alignment horizontal="left" vertical="center"/>
      <protection locked="0"/>
    </xf>
    <xf numFmtId="0" fontId="40" fillId="0" borderId="0" xfId="0" applyFont="1" applyAlignment="1">
      <alignment vertical="center"/>
      <protection locked="0"/>
    </xf>
    <xf numFmtId="0" fontId="37" fillId="0" borderId="1" xfId="0" applyFont="1" applyBorder="1" applyAlignment="1">
      <alignment vertical="center"/>
      <protection locked="0"/>
    </xf>
    <xf numFmtId="0" fontId="40" fillId="0" borderId="34" xfId="0" applyFont="1" applyBorder="1" applyAlignment="1">
      <alignment vertical="center"/>
      <protection locked="0"/>
    </xf>
    <xf numFmtId="0" fontId="37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38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7" fillId="0" borderId="34" xfId="0" applyFont="1" applyBorder="1" applyAlignment="1">
      <alignment horizontal="left"/>
      <protection locked="0"/>
    </xf>
    <xf numFmtId="0" fontId="40" fillId="0" borderId="34" xfId="0" applyFont="1" applyBorder="1" applyAlignment="1">
      <protection locked="0"/>
    </xf>
    <xf numFmtId="0" fontId="35" fillId="0" borderId="32" xfId="0" applyFont="1" applyBorder="1" applyAlignment="1">
      <alignment vertical="top"/>
      <protection locked="0"/>
    </xf>
    <xf numFmtId="0" fontId="35" fillId="0" borderId="33" xfId="0" applyFont="1" applyBorder="1" applyAlignment="1">
      <alignment vertical="top"/>
      <protection locked="0"/>
    </xf>
    <xf numFmtId="0" fontId="35" fillId="0" borderId="1" xfId="0" applyFont="1" applyBorder="1" applyAlignment="1">
      <alignment horizontal="center" vertical="center"/>
      <protection locked="0"/>
    </xf>
    <xf numFmtId="0" fontId="35" fillId="0" borderId="1" xfId="0" applyFont="1" applyBorder="1" applyAlignment="1">
      <alignment horizontal="left" vertical="top"/>
      <protection locked="0"/>
    </xf>
    <xf numFmtId="0" fontId="35" fillId="0" borderId="35" xfId="0" applyFont="1" applyBorder="1" applyAlignment="1">
      <alignment vertical="top"/>
      <protection locked="0"/>
    </xf>
    <xf numFmtId="0" fontId="35" fillId="0" borderId="34" xfId="0" applyFont="1" applyBorder="1" applyAlignment="1">
      <alignment vertical="top"/>
      <protection locked="0"/>
    </xf>
    <xf numFmtId="0" fontId="35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theme" Target="theme/theme1.xml" /><Relationship Id="rId15" Type="http://schemas.openxmlformats.org/officeDocument/2006/relationships/calcChain" Target="calcChain.xml" /><Relationship Id="rId1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  <c r="BV1" s="20" t="s">
        <v>7</v>
      </c>
    </row>
    <row r="2" ht="36.96" customHeight="1">
      <c r="AR2"/>
      <c r="BS2" s="21" t="s">
        <v>8</v>
      </c>
      <c r="BT2" s="21" t="s">
        <v>9</v>
      </c>
    </row>
    <row r="3" ht="6.96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8</v>
      </c>
      <c r="BT3" s="21" t="s">
        <v>10</v>
      </c>
    </row>
    <row r="4" ht="36.96" customHeight="1">
      <c r="B4" s="25"/>
      <c r="C4" s="26"/>
      <c r="D4" s="27" t="s">
        <v>11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8"/>
      <c r="AS4" s="29" t="s">
        <v>12</v>
      </c>
      <c r="BE4" s="30" t="s">
        <v>13</v>
      </c>
      <c r="BS4" s="21" t="s">
        <v>14</v>
      </c>
    </row>
    <row r="5" ht="14.4" customHeight="1">
      <c r="B5" s="25"/>
      <c r="C5" s="26"/>
      <c r="D5" s="31" t="s">
        <v>15</v>
      </c>
      <c r="E5" s="26"/>
      <c r="F5" s="26"/>
      <c r="G5" s="26"/>
      <c r="H5" s="26"/>
      <c r="I5" s="26"/>
      <c r="J5" s="26"/>
      <c r="K5" s="32" t="s">
        <v>16</v>
      </c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8"/>
      <c r="BE5" s="33" t="s">
        <v>17</v>
      </c>
      <c r="BS5" s="21" t="s">
        <v>8</v>
      </c>
    </row>
    <row r="6" ht="36.96" customHeight="1">
      <c r="B6" s="25"/>
      <c r="C6" s="26"/>
      <c r="D6" s="34" t="s">
        <v>18</v>
      </c>
      <c r="E6" s="26"/>
      <c r="F6" s="26"/>
      <c r="G6" s="26"/>
      <c r="H6" s="26"/>
      <c r="I6" s="26"/>
      <c r="J6" s="26"/>
      <c r="K6" s="35" t="s">
        <v>19</v>
      </c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8"/>
      <c r="BE6" s="36"/>
      <c r="BS6" s="21" t="s">
        <v>8</v>
      </c>
    </row>
    <row r="7" ht="14.4" customHeight="1">
      <c r="B7" s="25"/>
      <c r="C7" s="26"/>
      <c r="D7" s="37" t="s">
        <v>20</v>
      </c>
      <c r="E7" s="26"/>
      <c r="F7" s="26"/>
      <c r="G7" s="26"/>
      <c r="H7" s="26"/>
      <c r="I7" s="26"/>
      <c r="J7" s="26"/>
      <c r="K7" s="32" t="s">
        <v>21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7" t="s">
        <v>22</v>
      </c>
      <c r="AL7" s="26"/>
      <c r="AM7" s="26"/>
      <c r="AN7" s="32" t="s">
        <v>21</v>
      </c>
      <c r="AO7" s="26"/>
      <c r="AP7" s="26"/>
      <c r="AQ7" s="28"/>
      <c r="BE7" s="36"/>
      <c r="BS7" s="21" t="s">
        <v>8</v>
      </c>
    </row>
    <row r="8" ht="14.4" customHeight="1">
      <c r="B8" s="25"/>
      <c r="C8" s="26"/>
      <c r="D8" s="37" t="s">
        <v>23</v>
      </c>
      <c r="E8" s="26"/>
      <c r="F8" s="26"/>
      <c r="G8" s="26"/>
      <c r="H8" s="26"/>
      <c r="I8" s="26"/>
      <c r="J8" s="26"/>
      <c r="K8" s="32" t="s">
        <v>24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7" t="s">
        <v>25</v>
      </c>
      <c r="AL8" s="26"/>
      <c r="AM8" s="26"/>
      <c r="AN8" s="38" t="s">
        <v>26</v>
      </c>
      <c r="AO8" s="26"/>
      <c r="AP8" s="26"/>
      <c r="AQ8" s="28"/>
      <c r="BE8" s="36"/>
      <c r="BS8" s="21" t="s">
        <v>8</v>
      </c>
    </row>
    <row r="9" ht="14.4" customHeight="1"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8"/>
      <c r="BE9" s="36"/>
      <c r="BS9" s="21" t="s">
        <v>8</v>
      </c>
    </row>
    <row r="10" ht="14.4" customHeight="1">
      <c r="B10" s="25"/>
      <c r="C10" s="26"/>
      <c r="D10" s="37" t="s">
        <v>27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7" t="s">
        <v>28</v>
      </c>
      <c r="AL10" s="26"/>
      <c r="AM10" s="26"/>
      <c r="AN10" s="32" t="s">
        <v>21</v>
      </c>
      <c r="AO10" s="26"/>
      <c r="AP10" s="26"/>
      <c r="AQ10" s="28"/>
      <c r="BE10" s="36"/>
      <c r="BS10" s="21" t="s">
        <v>8</v>
      </c>
    </row>
    <row r="11" ht="18.48" customHeight="1">
      <c r="B11" s="25"/>
      <c r="C11" s="26"/>
      <c r="D11" s="26"/>
      <c r="E11" s="32" t="s">
        <v>29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7" t="s">
        <v>30</v>
      </c>
      <c r="AL11" s="26"/>
      <c r="AM11" s="26"/>
      <c r="AN11" s="32" t="s">
        <v>21</v>
      </c>
      <c r="AO11" s="26"/>
      <c r="AP11" s="26"/>
      <c r="AQ11" s="28"/>
      <c r="BE11" s="36"/>
      <c r="BS11" s="21" t="s">
        <v>8</v>
      </c>
    </row>
    <row r="12" ht="6.96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8"/>
      <c r="BE12" s="36"/>
      <c r="BS12" s="21" t="s">
        <v>8</v>
      </c>
    </row>
    <row r="13" ht="14.4" customHeight="1">
      <c r="B13" s="25"/>
      <c r="C13" s="26"/>
      <c r="D13" s="37" t="s">
        <v>31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7" t="s">
        <v>28</v>
      </c>
      <c r="AL13" s="26"/>
      <c r="AM13" s="26"/>
      <c r="AN13" s="39" t="s">
        <v>32</v>
      </c>
      <c r="AO13" s="26"/>
      <c r="AP13" s="26"/>
      <c r="AQ13" s="28"/>
      <c r="BE13" s="36"/>
      <c r="BS13" s="21" t="s">
        <v>8</v>
      </c>
    </row>
    <row r="14">
      <c r="B14" s="25"/>
      <c r="C14" s="26"/>
      <c r="D14" s="26"/>
      <c r="E14" s="39" t="s">
        <v>32</v>
      </c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37" t="s">
        <v>30</v>
      </c>
      <c r="AL14" s="26"/>
      <c r="AM14" s="26"/>
      <c r="AN14" s="39" t="s">
        <v>32</v>
      </c>
      <c r="AO14" s="26"/>
      <c r="AP14" s="26"/>
      <c r="AQ14" s="28"/>
      <c r="BE14" s="36"/>
      <c r="BS14" s="21" t="s">
        <v>8</v>
      </c>
    </row>
    <row r="15" ht="6.96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8"/>
      <c r="BE15" s="36"/>
      <c r="BS15" s="21" t="s">
        <v>6</v>
      </c>
    </row>
    <row r="16" ht="14.4" customHeight="1">
      <c r="B16" s="25"/>
      <c r="C16" s="26"/>
      <c r="D16" s="37" t="s">
        <v>33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7" t="s">
        <v>28</v>
      </c>
      <c r="AL16" s="26"/>
      <c r="AM16" s="26"/>
      <c r="AN16" s="32" t="s">
        <v>21</v>
      </c>
      <c r="AO16" s="26"/>
      <c r="AP16" s="26"/>
      <c r="AQ16" s="28"/>
      <c r="BE16" s="36"/>
      <c r="BS16" s="21" t="s">
        <v>6</v>
      </c>
    </row>
    <row r="17" ht="18.48" customHeight="1">
      <c r="B17" s="25"/>
      <c r="C17" s="26"/>
      <c r="D17" s="26"/>
      <c r="E17" s="32" t="s">
        <v>34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7" t="s">
        <v>30</v>
      </c>
      <c r="AL17" s="26"/>
      <c r="AM17" s="26"/>
      <c r="AN17" s="32" t="s">
        <v>21</v>
      </c>
      <c r="AO17" s="26"/>
      <c r="AP17" s="26"/>
      <c r="AQ17" s="28"/>
      <c r="BE17" s="36"/>
      <c r="BS17" s="21" t="s">
        <v>35</v>
      </c>
    </row>
    <row r="18" ht="6.96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8"/>
      <c r="BE18" s="36"/>
      <c r="BS18" s="21" t="s">
        <v>8</v>
      </c>
    </row>
    <row r="19" ht="14.4" customHeight="1">
      <c r="B19" s="25"/>
      <c r="C19" s="26"/>
      <c r="D19" s="37" t="s">
        <v>36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8"/>
      <c r="BE19" s="36"/>
      <c r="BS19" s="21" t="s">
        <v>8</v>
      </c>
    </row>
    <row r="20" ht="57" customHeight="1">
      <c r="B20" s="25"/>
      <c r="C20" s="26"/>
      <c r="D20" s="26"/>
      <c r="E20" s="41" t="s">
        <v>37</v>
      </c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26"/>
      <c r="AP20" s="26"/>
      <c r="AQ20" s="28"/>
      <c r="BE20" s="36"/>
      <c r="BS20" s="21" t="s">
        <v>6</v>
      </c>
    </row>
    <row r="21" ht="6.96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8"/>
      <c r="BE21" s="36"/>
    </row>
    <row r="22" ht="6.96" customHeight="1">
      <c r="B22" s="25"/>
      <c r="C22" s="26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26"/>
      <c r="AQ22" s="28"/>
      <c r="BE22" s="36"/>
    </row>
    <row r="23" s="1" customFormat="1" ht="25.92" customHeight="1">
      <c r="B23" s="43"/>
      <c r="C23" s="44"/>
      <c r="D23" s="45" t="s">
        <v>38</v>
      </c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7">
        <f>ROUND(AG51,2)</f>
        <v>0</v>
      </c>
      <c r="AL23" s="46"/>
      <c r="AM23" s="46"/>
      <c r="AN23" s="46"/>
      <c r="AO23" s="46"/>
      <c r="AP23" s="44"/>
      <c r="AQ23" s="48"/>
      <c r="BE23" s="36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  <c r="AP24" s="44"/>
      <c r="AQ24" s="48"/>
      <c r="BE24" s="36"/>
    </row>
    <row r="25" s="1" customFormat="1">
      <c r="B25" s="43"/>
      <c r="C25" s="44"/>
      <c r="D25" s="44"/>
      <c r="E25" s="44"/>
      <c r="F25" s="44"/>
      <c r="G25" s="44"/>
      <c r="H25" s="44"/>
      <c r="I25" s="44"/>
      <c r="J25" s="44"/>
      <c r="K25" s="44"/>
      <c r="L25" s="49" t="s">
        <v>39</v>
      </c>
      <c r="M25" s="49"/>
      <c r="N25" s="49"/>
      <c r="O25" s="49"/>
      <c r="P25" s="44"/>
      <c r="Q25" s="44"/>
      <c r="R25" s="44"/>
      <c r="S25" s="44"/>
      <c r="T25" s="44"/>
      <c r="U25" s="44"/>
      <c r="V25" s="44"/>
      <c r="W25" s="49" t="s">
        <v>40</v>
      </c>
      <c r="X25" s="49"/>
      <c r="Y25" s="49"/>
      <c r="Z25" s="49"/>
      <c r="AA25" s="49"/>
      <c r="AB25" s="49"/>
      <c r="AC25" s="49"/>
      <c r="AD25" s="49"/>
      <c r="AE25" s="49"/>
      <c r="AF25" s="44"/>
      <c r="AG25" s="44"/>
      <c r="AH25" s="44"/>
      <c r="AI25" s="44"/>
      <c r="AJ25" s="44"/>
      <c r="AK25" s="49" t="s">
        <v>41</v>
      </c>
      <c r="AL25" s="49"/>
      <c r="AM25" s="49"/>
      <c r="AN25" s="49"/>
      <c r="AO25" s="49"/>
      <c r="AP25" s="44"/>
      <c r="AQ25" s="48"/>
      <c r="BE25" s="36"/>
    </row>
    <row r="26" s="2" customFormat="1" ht="14.4" customHeight="1">
      <c r="B26" s="50"/>
      <c r="C26" s="51"/>
      <c r="D26" s="52" t="s">
        <v>42</v>
      </c>
      <c r="E26" s="51"/>
      <c r="F26" s="52" t="s">
        <v>43</v>
      </c>
      <c r="G26" s="51"/>
      <c r="H26" s="51"/>
      <c r="I26" s="51"/>
      <c r="J26" s="51"/>
      <c r="K26" s="51"/>
      <c r="L26" s="53">
        <v>0.20999999999999999</v>
      </c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4">
        <f>ROUND(AZ51,2)</f>
        <v>0</v>
      </c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4">
        <f>ROUND(AV51,2)</f>
        <v>0</v>
      </c>
      <c r="AL26" s="51"/>
      <c r="AM26" s="51"/>
      <c r="AN26" s="51"/>
      <c r="AO26" s="51"/>
      <c r="AP26" s="51"/>
      <c r="AQ26" s="55"/>
      <c r="BE26" s="36"/>
    </row>
    <row r="27" s="2" customFormat="1" ht="14.4" customHeight="1">
      <c r="B27" s="50"/>
      <c r="C27" s="51"/>
      <c r="D27" s="51"/>
      <c r="E27" s="51"/>
      <c r="F27" s="52" t="s">
        <v>44</v>
      </c>
      <c r="G27" s="51"/>
      <c r="H27" s="51"/>
      <c r="I27" s="51"/>
      <c r="J27" s="51"/>
      <c r="K27" s="51"/>
      <c r="L27" s="53">
        <v>0.14999999999999999</v>
      </c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4">
        <f>ROUND(BA51,2)</f>
        <v>0</v>
      </c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4">
        <f>ROUND(AW51,2)</f>
        <v>0</v>
      </c>
      <c r="AL27" s="51"/>
      <c r="AM27" s="51"/>
      <c r="AN27" s="51"/>
      <c r="AO27" s="51"/>
      <c r="AP27" s="51"/>
      <c r="AQ27" s="55"/>
      <c r="BE27" s="36"/>
    </row>
    <row r="28" hidden="1" s="2" customFormat="1" ht="14.4" customHeight="1">
      <c r="B28" s="50"/>
      <c r="C28" s="51"/>
      <c r="D28" s="51"/>
      <c r="E28" s="51"/>
      <c r="F28" s="52" t="s">
        <v>45</v>
      </c>
      <c r="G28" s="51"/>
      <c r="H28" s="51"/>
      <c r="I28" s="51"/>
      <c r="J28" s="51"/>
      <c r="K28" s="51"/>
      <c r="L28" s="53">
        <v>0.20999999999999999</v>
      </c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4">
        <f>ROUND(BB51,2)</f>
        <v>0</v>
      </c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4">
        <v>0</v>
      </c>
      <c r="AL28" s="51"/>
      <c r="AM28" s="51"/>
      <c r="AN28" s="51"/>
      <c r="AO28" s="51"/>
      <c r="AP28" s="51"/>
      <c r="AQ28" s="55"/>
      <c r="BE28" s="36"/>
    </row>
    <row r="29" hidden="1" s="2" customFormat="1" ht="14.4" customHeight="1">
      <c r="B29" s="50"/>
      <c r="C29" s="51"/>
      <c r="D29" s="51"/>
      <c r="E29" s="51"/>
      <c r="F29" s="52" t="s">
        <v>46</v>
      </c>
      <c r="G29" s="51"/>
      <c r="H29" s="51"/>
      <c r="I29" s="51"/>
      <c r="J29" s="51"/>
      <c r="K29" s="51"/>
      <c r="L29" s="53">
        <v>0.14999999999999999</v>
      </c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4">
        <f>ROUND(BC51,2)</f>
        <v>0</v>
      </c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4">
        <v>0</v>
      </c>
      <c r="AL29" s="51"/>
      <c r="AM29" s="51"/>
      <c r="AN29" s="51"/>
      <c r="AO29" s="51"/>
      <c r="AP29" s="51"/>
      <c r="AQ29" s="55"/>
      <c r="BE29" s="36"/>
    </row>
    <row r="30" hidden="1" s="2" customFormat="1" ht="14.4" customHeight="1">
      <c r="B30" s="50"/>
      <c r="C30" s="51"/>
      <c r="D30" s="51"/>
      <c r="E30" s="51"/>
      <c r="F30" s="52" t="s">
        <v>47</v>
      </c>
      <c r="G30" s="51"/>
      <c r="H30" s="51"/>
      <c r="I30" s="51"/>
      <c r="J30" s="51"/>
      <c r="K30" s="51"/>
      <c r="L30" s="53">
        <v>0</v>
      </c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4">
        <f>ROUND(BD51,2)</f>
        <v>0</v>
      </c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4">
        <v>0</v>
      </c>
      <c r="AL30" s="51"/>
      <c r="AM30" s="51"/>
      <c r="AN30" s="51"/>
      <c r="AO30" s="51"/>
      <c r="AP30" s="51"/>
      <c r="AQ30" s="55"/>
      <c r="BE30" s="36"/>
    </row>
    <row r="31" s="1" customFormat="1" ht="6.96" customHeight="1">
      <c r="B31" s="43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8"/>
      <c r="BE31" s="36"/>
    </row>
    <row r="32" s="1" customFormat="1" ht="25.92" customHeight="1">
      <c r="B32" s="43"/>
      <c r="C32" s="56"/>
      <c r="D32" s="57" t="s">
        <v>48</v>
      </c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9" t="s">
        <v>49</v>
      </c>
      <c r="U32" s="58"/>
      <c r="V32" s="58"/>
      <c r="W32" s="58"/>
      <c r="X32" s="60" t="s">
        <v>50</v>
      </c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61">
        <f>SUM(AK23:AK30)</f>
        <v>0</v>
      </c>
      <c r="AL32" s="58"/>
      <c r="AM32" s="58"/>
      <c r="AN32" s="58"/>
      <c r="AO32" s="62"/>
      <c r="AP32" s="56"/>
      <c r="AQ32" s="63"/>
      <c r="BE32" s="36"/>
    </row>
    <row r="33" s="1" customFormat="1" ht="6.96" customHeight="1">
      <c r="B33" s="43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4"/>
      <c r="AO33" s="44"/>
      <c r="AP33" s="44"/>
      <c r="AQ33" s="48"/>
    </row>
    <row r="34" s="1" customFormat="1" ht="6.96" customHeight="1">
      <c r="B34" s="64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  <c r="AN34" s="65"/>
      <c r="AO34" s="65"/>
      <c r="AP34" s="65"/>
      <c r="AQ34" s="66"/>
    </row>
    <row r="38" s="1" customFormat="1" ht="6.96" customHeight="1">
      <c r="B38" s="67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68"/>
      <c r="AP38" s="68"/>
      <c r="AQ38" s="68"/>
      <c r="AR38" s="69"/>
    </row>
    <row r="39" s="1" customFormat="1" ht="36.96" customHeight="1">
      <c r="B39" s="43"/>
      <c r="C39" s="70" t="s">
        <v>51</v>
      </c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69"/>
    </row>
    <row r="40" s="1" customFormat="1" ht="6.96" customHeight="1">
      <c r="B40" s="43"/>
      <c r="C40" s="71"/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69"/>
    </row>
    <row r="41" s="3" customFormat="1" ht="14.4" customHeight="1">
      <c r="B41" s="72"/>
      <c r="C41" s="73" t="s">
        <v>15</v>
      </c>
      <c r="D41" s="74"/>
      <c r="E41" s="74"/>
      <c r="F41" s="74"/>
      <c r="G41" s="74"/>
      <c r="H41" s="74"/>
      <c r="I41" s="74"/>
      <c r="J41" s="74"/>
      <c r="K41" s="74"/>
      <c r="L41" s="74" t="str">
        <f>K5</f>
        <v>2017-133-2</v>
      </c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  <c r="AL41" s="74"/>
      <c r="AM41" s="74"/>
      <c r="AN41" s="74"/>
      <c r="AO41" s="74"/>
      <c r="AP41" s="74"/>
      <c r="AQ41" s="74"/>
      <c r="AR41" s="75"/>
    </row>
    <row r="42" s="4" customFormat="1" ht="36.96" customHeight="1">
      <c r="B42" s="76"/>
      <c r="C42" s="77" t="s">
        <v>18</v>
      </c>
      <c r="D42" s="78"/>
      <c r="E42" s="78"/>
      <c r="F42" s="78"/>
      <c r="G42" s="78"/>
      <c r="H42" s="78"/>
      <c r="I42" s="78"/>
      <c r="J42" s="78"/>
      <c r="K42" s="78"/>
      <c r="L42" s="79" t="str">
        <f>K6</f>
        <v>Oprava podlah v dílnách areálu TSS</v>
      </c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8"/>
      <c r="AI42" s="78"/>
      <c r="AJ42" s="78"/>
      <c r="AK42" s="78"/>
      <c r="AL42" s="78"/>
      <c r="AM42" s="78"/>
      <c r="AN42" s="78"/>
      <c r="AO42" s="78"/>
      <c r="AP42" s="78"/>
      <c r="AQ42" s="78"/>
      <c r="AR42" s="80"/>
    </row>
    <row r="43" s="1" customFormat="1" ht="6.96" customHeight="1">
      <c r="B43" s="43"/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1"/>
      <c r="AL43" s="71"/>
      <c r="AM43" s="71"/>
      <c r="AN43" s="71"/>
      <c r="AO43" s="71"/>
      <c r="AP43" s="71"/>
      <c r="AQ43" s="71"/>
      <c r="AR43" s="69"/>
    </row>
    <row r="44" s="1" customFormat="1">
      <c r="B44" s="43"/>
      <c r="C44" s="73" t="s">
        <v>23</v>
      </c>
      <c r="D44" s="71"/>
      <c r="E44" s="71"/>
      <c r="F44" s="71"/>
      <c r="G44" s="71"/>
      <c r="H44" s="71"/>
      <c r="I44" s="71"/>
      <c r="J44" s="71"/>
      <c r="K44" s="71"/>
      <c r="L44" s="81" t="str">
        <f>IF(K8="","",K8)</f>
        <v>ul.Soudní 988, Praha 4</v>
      </c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3" t="s">
        <v>25</v>
      </c>
      <c r="AJ44" s="71"/>
      <c r="AK44" s="71"/>
      <c r="AL44" s="71"/>
      <c r="AM44" s="82" t="str">
        <f>IF(AN8= "","",AN8)</f>
        <v>26. 7. 2017</v>
      </c>
      <c r="AN44" s="82"/>
      <c r="AO44" s="71"/>
      <c r="AP44" s="71"/>
      <c r="AQ44" s="71"/>
      <c r="AR44" s="69"/>
    </row>
    <row r="45" s="1" customFormat="1" ht="6.96" customHeight="1">
      <c r="B45" s="43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69"/>
    </row>
    <row r="46" s="1" customFormat="1">
      <c r="B46" s="43"/>
      <c r="C46" s="73" t="s">
        <v>27</v>
      </c>
      <c r="D46" s="71"/>
      <c r="E46" s="71"/>
      <c r="F46" s="71"/>
      <c r="G46" s="71"/>
      <c r="H46" s="71"/>
      <c r="I46" s="71"/>
      <c r="J46" s="71"/>
      <c r="K46" s="71"/>
      <c r="L46" s="74" t="str">
        <f>IF(E11= "","",E11)</f>
        <v>Vězeňská služba ČR Soudní 1672/1a, Praha 4</v>
      </c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1"/>
      <c r="AC46" s="71"/>
      <c r="AD46" s="71"/>
      <c r="AE46" s="71"/>
      <c r="AF46" s="71"/>
      <c r="AG46" s="71"/>
      <c r="AH46" s="71"/>
      <c r="AI46" s="73" t="s">
        <v>33</v>
      </c>
      <c r="AJ46" s="71"/>
      <c r="AK46" s="71"/>
      <c r="AL46" s="71"/>
      <c r="AM46" s="74" t="str">
        <f>IF(E17="","",E17)</f>
        <v>Arch.Ing. Lubomír Hromádko, Lamačova 858,Praha 5</v>
      </c>
      <c r="AN46" s="74"/>
      <c r="AO46" s="74"/>
      <c r="AP46" s="74"/>
      <c r="AQ46" s="71"/>
      <c r="AR46" s="69"/>
      <c r="AS46" s="83" t="s">
        <v>52</v>
      </c>
      <c r="AT46" s="84"/>
      <c r="AU46" s="85"/>
      <c r="AV46" s="85"/>
      <c r="AW46" s="85"/>
      <c r="AX46" s="85"/>
      <c r="AY46" s="85"/>
      <c r="AZ46" s="85"/>
      <c r="BA46" s="85"/>
      <c r="BB46" s="85"/>
      <c r="BC46" s="85"/>
      <c r="BD46" s="86"/>
    </row>
    <row r="47" s="1" customFormat="1">
      <c r="B47" s="43"/>
      <c r="C47" s="73" t="s">
        <v>31</v>
      </c>
      <c r="D47" s="71"/>
      <c r="E47" s="71"/>
      <c r="F47" s="71"/>
      <c r="G47" s="71"/>
      <c r="H47" s="71"/>
      <c r="I47" s="71"/>
      <c r="J47" s="71"/>
      <c r="K47" s="71"/>
      <c r="L47" s="74" t="str">
        <f>IF(E14= "Vyplň údaj","",E14)</f>
        <v/>
      </c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71"/>
      <c r="AK47" s="71"/>
      <c r="AL47" s="71"/>
      <c r="AM47" s="71"/>
      <c r="AN47" s="71"/>
      <c r="AO47" s="71"/>
      <c r="AP47" s="71"/>
      <c r="AQ47" s="71"/>
      <c r="AR47" s="69"/>
      <c r="AS47" s="87"/>
      <c r="AT47" s="88"/>
      <c r="AU47" s="89"/>
      <c r="AV47" s="89"/>
      <c r="AW47" s="89"/>
      <c r="AX47" s="89"/>
      <c r="AY47" s="89"/>
      <c r="AZ47" s="89"/>
      <c r="BA47" s="89"/>
      <c r="BB47" s="89"/>
      <c r="BC47" s="89"/>
      <c r="BD47" s="90"/>
    </row>
    <row r="48" s="1" customFormat="1" ht="10.8" customHeight="1">
      <c r="B48" s="43"/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71"/>
      <c r="AG48" s="71"/>
      <c r="AH48" s="71"/>
      <c r="AI48" s="71"/>
      <c r="AJ48" s="71"/>
      <c r="AK48" s="71"/>
      <c r="AL48" s="71"/>
      <c r="AM48" s="71"/>
      <c r="AN48" s="71"/>
      <c r="AO48" s="71"/>
      <c r="AP48" s="71"/>
      <c r="AQ48" s="71"/>
      <c r="AR48" s="69"/>
      <c r="AS48" s="91"/>
      <c r="AT48" s="52"/>
      <c r="AU48" s="44"/>
      <c r="AV48" s="44"/>
      <c r="AW48" s="44"/>
      <c r="AX48" s="44"/>
      <c r="AY48" s="44"/>
      <c r="AZ48" s="44"/>
      <c r="BA48" s="44"/>
      <c r="BB48" s="44"/>
      <c r="BC48" s="44"/>
      <c r="BD48" s="92"/>
    </row>
    <row r="49" s="1" customFormat="1" ht="29.28" customHeight="1">
      <c r="B49" s="43"/>
      <c r="C49" s="93" t="s">
        <v>53</v>
      </c>
      <c r="D49" s="94"/>
      <c r="E49" s="94"/>
      <c r="F49" s="94"/>
      <c r="G49" s="94"/>
      <c r="H49" s="95"/>
      <c r="I49" s="96" t="s">
        <v>54</v>
      </c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7" t="s">
        <v>55</v>
      </c>
      <c r="AH49" s="94"/>
      <c r="AI49" s="94"/>
      <c r="AJ49" s="94"/>
      <c r="AK49" s="94"/>
      <c r="AL49" s="94"/>
      <c r="AM49" s="94"/>
      <c r="AN49" s="96" t="s">
        <v>56</v>
      </c>
      <c r="AO49" s="94"/>
      <c r="AP49" s="94"/>
      <c r="AQ49" s="98" t="s">
        <v>57</v>
      </c>
      <c r="AR49" s="69"/>
      <c r="AS49" s="99" t="s">
        <v>58</v>
      </c>
      <c r="AT49" s="100" t="s">
        <v>59</v>
      </c>
      <c r="AU49" s="100" t="s">
        <v>60</v>
      </c>
      <c r="AV49" s="100" t="s">
        <v>61</v>
      </c>
      <c r="AW49" s="100" t="s">
        <v>62</v>
      </c>
      <c r="AX49" s="100" t="s">
        <v>63</v>
      </c>
      <c r="AY49" s="100" t="s">
        <v>64</v>
      </c>
      <c r="AZ49" s="100" t="s">
        <v>65</v>
      </c>
      <c r="BA49" s="100" t="s">
        <v>66</v>
      </c>
      <c r="BB49" s="100" t="s">
        <v>67</v>
      </c>
      <c r="BC49" s="100" t="s">
        <v>68</v>
      </c>
      <c r="BD49" s="101" t="s">
        <v>69</v>
      </c>
    </row>
    <row r="50" s="1" customFormat="1" ht="10.8" customHeight="1">
      <c r="B50" s="43"/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  <c r="Z50" s="71"/>
      <c r="AA50" s="71"/>
      <c r="AB50" s="71"/>
      <c r="AC50" s="71"/>
      <c r="AD50" s="71"/>
      <c r="AE50" s="71"/>
      <c r="AF50" s="71"/>
      <c r="AG50" s="71"/>
      <c r="AH50" s="71"/>
      <c r="AI50" s="71"/>
      <c r="AJ50" s="71"/>
      <c r="AK50" s="71"/>
      <c r="AL50" s="71"/>
      <c r="AM50" s="71"/>
      <c r="AN50" s="71"/>
      <c r="AO50" s="71"/>
      <c r="AP50" s="71"/>
      <c r="AQ50" s="71"/>
      <c r="AR50" s="69"/>
      <c r="AS50" s="102"/>
      <c r="AT50" s="103"/>
      <c r="AU50" s="103"/>
      <c r="AV50" s="103"/>
      <c r="AW50" s="103"/>
      <c r="AX50" s="103"/>
      <c r="AY50" s="103"/>
      <c r="AZ50" s="103"/>
      <c r="BA50" s="103"/>
      <c r="BB50" s="103"/>
      <c r="BC50" s="103"/>
      <c r="BD50" s="104"/>
    </row>
    <row r="51" s="4" customFormat="1" ht="32.4" customHeight="1">
      <c r="B51" s="76"/>
      <c r="C51" s="105" t="s">
        <v>70</v>
      </c>
      <c r="D51" s="106"/>
      <c r="E51" s="106"/>
      <c r="F51" s="106"/>
      <c r="G51" s="106"/>
      <c r="H51" s="106"/>
      <c r="I51" s="106"/>
      <c r="J51" s="106"/>
      <c r="K51" s="106"/>
      <c r="L51" s="106"/>
      <c r="M51" s="106"/>
      <c r="N51" s="106"/>
      <c r="O51" s="106"/>
      <c r="P51" s="106"/>
      <c r="Q51" s="106"/>
      <c r="R51" s="106"/>
      <c r="S51" s="106"/>
      <c r="T51" s="106"/>
      <c r="U51" s="106"/>
      <c r="V51" s="106"/>
      <c r="W51" s="106"/>
      <c r="X51" s="106"/>
      <c r="Y51" s="106"/>
      <c r="Z51" s="106"/>
      <c r="AA51" s="106"/>
      <c r="AB51" s="106"/>
      <c r="AC51" s="106"/>
      <c r="AD51" s="106"/>
      <c r="AE51" s="106"/>
      <c r="AF51" s="106"/>
      <c r="AG51" s="107">
        <f>ROUND(SUM(AG52:AG61),2)</f>
        <v>0</v>
      </c>
      <c r="AH51" s="107"/>
      <c r="AI51" s="107"/>
      <c r="AJ51" s="107"/>
      <c r="AK51" s="107"/>
      <c r="AL51" s="107"/>
      <c r="AM51" s="107"/>
      <c r="AN51" s="108">
        <f>SUM(AG51,AT51)</f>
        <v>0</v>
      </c>
      <c r="AO51" s="108"/>
      <c r="AP51" s="108"/>
      <c r="AQ51" s="109" t="s">
        <v>21</v>
      </c>
      <c r="AR51" s="80"/>
      <c r="AS51" s="110">
        <f>ROUND(SUM(AS52:AS61),2)</f>
        <v>0</v>
      </c>
      <c r="AT51" s="111">
        <f>ROUND(SUM(AV51:AW51),2)</f>
        <v>0</v>
      </c>
      <c r="AU51" s="112">
        <f>ROUND(SUM(AU52:AU61),5)</f>
        <v>0</v>
      </c>
      <c r="AV51" s="111">
        <f>ROUND(AZ51*L26,2)</f>
        <v>0</v>
      </c>
      <c r="AW51" s="111">
        <f>ROUND(BA51*L27,2)</f>
        <v>0</v>
      </c>
      <c r="AX51" s="111">
        <f>ROUND(BB51*L26,2)</f>
        <v>0</v>
      </c>
      <c r="AY51" s="111">
        <f>ROUND(BC51*L27,2)</f>
        <v>0</v>
      </c>
      <c r="AZ51" s="111">
        <f>ROUND(SUM(AZ52:AZ61),2)</f>
        <v>0</v>
      </c>
      <c r="BA51" s="111">
        <f>ROUND(SUM(BA52:BA61),2)</f>
        <v>0</v>
      </c>
      <c r="BB51" s="111">
        <f>ROUND(SUM(BB52:BB61),2)</f>
        <v>0</v>
      </c>
      <c r="BC51" s="111">
        <f>ROUND(SUM(BC52:BC61),2)</f>
        <v>0</v>
      </c>
      <c r="BD51" s="113">
        <f>ROUND(SUM(BD52:BD61),2)</f>
        <v>0</v>
      </c>
      <c r="BS51" s="114" t="s">
        <v>71</v>
      </c>
      <c r="BT51" s="114" t="s">
        <v>72</v>
      </c>
      <c r="BU51" s="115" t="s">
        <v>73</v>
      </c>
      <c r="BV51" s="114" t="s">
        <v>74</v>
      </c>
      <c r="BW51" s="114" t="s">
        <v>7</v>
      </c>
      <c r="BX51" s="114" t="s">
        <v>75</v>
      </c>
      <c r="CL51" s="114" t="s">
        <v>21</v>
      </c>
    </row>
    <row r="52" s="5" customFormat="1" ht="31.5" customHeight="1">
      <c r="A52" s="116" t="s">
        <v>76</v>
      </c>
      <c r="B52" s="117"/>
      <c r="C52" s="118"/>
      <c r="D52" s="119" t="s">
        <v>77</v>
      </c>
      <c r="E52" s="119"/>
      <c r="F52" s="119"/>
      <c r="G52" s="119"/>
      <c r="H52" s="119"/>
      <c r="I52" s="120"/>
      <c r="J52" s="119" t="s">
        <v>78</v>
      </c>
      <c r="K52" s="119"/>
      <c r="L52" s="119"/>
      <c r="M52" s="119"/>
      <c r="N52" s="119"/>
      <c r="O52" s="119"/>
      <c r="P52" s="119"/>
      <c r="Q52" s="119"/>
      <c r="R52" s="119"/>
      <c r="S52" s="119"/>
      <c r="T52" s="119"/>
      <c r="U52" s="119"/>
      <c r="V52" s="119"/>
      <c r="W52" s="119"/>
      <c r="X52" s="119"/>
      <c r="Y52" s="119"/>
      <c r="Z52" s="119"/>
      <c r="AA52" s="119"/>
      <c r="AB52" s="119"/>
      <c r="AC52" s="119"/>
      <c r="AD52" s="119"/>
      <c r="AE52" s="119"/>
      <c r="AF52" s="119"/>
      <c r="AG52" s="121">
        <f>'2017-133-01 - m.č.144- sk...'!J27</f>
        <v>0</v>
      </c>
      <c r="AH52" s="120"/>
      <c r="AI52" s="120"/>
      <c r="AJ52" s="120"/>
      <c r="AK52" s="120"/>
      <c r="AL52" s="120"/>
      <c r="AM52" s="120"/>
      <c r="AN52" s="121">
        <f>SUM(AG52,AT52)</f>
        <v>0</v>
      </c>
      <c r="AO52" s="120"/>
      <c r="AP52" s="120"/>
      <c r="AQ52" s="122" t="s">
        <v>79</v>
      </c>
      <c r="AR52" s="123"/>
      <c r="AS52" s="124">
        <v>0</v>
      </c>
      <c r="AT52" s="125">
        <f>ROUND(SUM(AV52:AW52),2)</f>
        <v>0</v>
      </c>
      <c r="AU52" s="126">
        <f>'2017-133-01 - m.č.144- sk...'!P101</f>
        <v>0</v>
      </c>
      <c r="AV52" s="125">
        <f>'2017-133-01 - m.č.144- sk...'!J30</f>
        <v>0</v>
      </c>
      <c r="AW52" s="125">
        <f>'2017-133-01 - m.č.144- sk...'!J31</f>
        <v>0</v>
      </c>
      <c r="AX52" s="125">
        <f>'2017-133-01 - m.č.144- sk...'!J32</f>
        <v>0</v>
      </c>
      <c r="AY52" s="125">
        <f>'2017-133-01 - m.č.144- sk...'!J33</f>
        <v>0</v>
      </c>
      <c r="AZ52" s="125">
        <f>'2017-133-01 - m.č.144- sk...'!F30</f>
        <v>0</v>
      </c>
      <c r="BA52" s="125">
        <f>'2017-133-01 - m.č.144- sk...'!F31</f>
        <v>0</v>
      </c>
      <c r="BB52" s="125">
        <f>'2017-133-01 - m.č.144- sk...'!F32</f>
        <v>0</v>
      </c>
      <c r="BC52" s="125">
        <f>'2017-133-01 - m.č.144- sk...'!F33</f>
        <v>0</v>
      </c>
      <c r="BD52" s="127">
        <f>'2017-133-01 - m.č.144- sk...'!F34</f>
        <v>0</v>
      </c>
      <c r="BT52" s="128" t="s">
        <v>80</v>
      </c>
      <c r="BV52" s="128" t="s">
        <v>74</v>
      </c>
      <c r="BW52" s="128" t="s">
        <v>81</v>
      </c>
      <c r="BX52" s="128" t="s">
        <v>7</v>
      </c>
      <c r="CL52" s="128" t="s">
        <v>21</v>
      </c>
      <c r="CM52" s="128" t="s">
        <v>82</v>
      </c>
    </row>
    <row r="53" s="5" customFormat="1" ht="31.5" customHeight="1">
      <c r="A53" s="116" t="s">
        <v>76</v>
      </c>
      <c r="B53" s="117"/>
      <c r="C53" s="118"/>
      <c r="D53" s="119" t="s">
        <v>83</v>
      </c>
      <c r="E53" s="119"/>
      <c r="F53" s="119"/>
      <c r="G53" s="119"/>
      <c r="H53" s="119"/>
      <c r="I53" s="120"/>
      <c r="J53" s="119" t="s">
        <v>84</v>
      </c>
      <c r="K53" s="119"/>
      <c r="L53" s="119"/>
      <c r="M53" s="119"/>
      <c r="N53" s="119"/>
      <c r="O53" s="119"/>
      <c r="P53" s="119"/>
      <c r="Q53" s="119"/>
      <c r="R53" s="119"/>
      <c r="S53" s="119"/>
      <c r="T53" s="119"/>
      <c r="U53" s="119"/>
      <c r="V53" s="119"/>
      <c r="W53" s="119"/>
      <c r="X53" s="119"/>
      <c r="Y53" s="119"/>
      <c r="Z53" s="119"/>
      <c r="AA53" s="119"/>
      <c r="AB53" s="119"/>
      <c r="AC53" s="119"/>
      <c r="AD53" s="119"/>
      <c r="AE53" s="119"/>
      <c r="AF53" s="119"/>
      <c r="AG53" s="121">
        <f>'2017-133-03 - m.č.139 - d...'!J27</f>
        <v>0</v>
      </c>
      <c r="AH53" s="120"/>
      <c r="AI53" s="120"/>
      <c r="AJ53" s="120"/>
      <c r="AK53" s="120"/>
      <c r="AL53" s="120"/>
      <c r="AM53" s="120"/>
      <c r="AN53" s="121">
        <f>SUM(AG53,AT53)</f>
        <v>0</v>
      </c>
      <c r="AO53" s="120"/>
      <c r="AP53" s="120"/>
      <c r="AQ53" s="122" t="s">
        <v>79</v>
      </c>
      <c r="AR53" s="123"/>
      <c r="AS53" s="124">
        <v>0</v>
      </c>
      <c r="AT53" s="125">
        <f>ROUND(SUM(AV53:AW53),2)</f>
        <v>0</v>
      </c>
      <c r="AU53" s="126">
        <f>'2017-133-03 - m.č.139 - d...'!P86</f>
        <v>0</v>
      </c>
      <c r="AV53" s="125">
        <f>'2017-133-03 - m.č.139 - d...'!J30</f>
        <v>0</v>
      </c>
      <c r="AW53" s="125">
        <f>'2017-133-03 - m.č.139 - d...'!J31</f>
        <v>0</v>
      </c>
      <c r="AX53" s="125">
        <f>'2017-133-03 - m.č.139 - d...'!J32</f>
        <v>0</v>
      </c>
      <c r="AY53" s="125">
        <f>'2017-133-03 - m.č.139 - d...'!J33</f>
        <v>0</v>
      </c>
      <c r="AZ53" s="125">
        <f>'2017-133-03 - m.č.139 - d...'!F30</f>
        <v>0</v>
      </c>
      <c r="BA53" s="125">
        <f>'2017-133-03 - m.č.139 - d...'!F31</f>
        <v>0</v>
      </c>
      <c r="BB53" s="125">
        <f>'2017-133-03 - m.č.139 - d...'!F32</f>
        <v>0</v>
      </c>
      <c r="BC53" s="125">
        <f>'2017-133-03 - m.č.139 - d...'!F33</f>
        <v>0</v>
      </c>
      <c r="BD53" s="127">
        <f>'2017-133-03 - m.č.139 - d...'!F34</f>
        <v>0</v>
      </c>
      <c r="BT53" s="128" t="s">
        <v>80</v>
      </c>
      <c r="BV53" s="128" t="s">
        <v>74</v>
      </c>
      <c r="BW53" s="128" t="s">
        <v>85</v>
      </c>
      <c r="BX53" s="128" t="s">
        <v>7</v>
      </c>
      <c r="CL53" s="128" t="s">
        <v>21</v>
      </c>
      <c r="CM53" s="128" t="s">
        <v>82</v>
      </c>
    </row>
    <row r="54" s="5" customFormat="1" ht="31.5" customHeight="1">
      <c r="A54" s="116" t="s">
        <v>76</v>
      </c>
      <c r="B54" s="117"/>
      <c r="C54" s="118"/>
      <c r="D54" s="119" t="s">
        <v>86</v>
      </c>
      <c r="E54" s="119"/>
      <c r="F54" s="119"/>
      <c r="G54" s="119"/>
      <c r="H54" s="119"/>
      <c r="I54" s="120"/>
      <c r="J54" s="119" t="s">
        <v>87</v>
      </c>
      <c r="K54" s="119"/>
      <c r="L54" s="119"/>
      <c r="M54" s="119"/>
      <c r="N54" s="119"/>
      <c r="O54" s="119"/>
      <c r="P54" s="119"/>
      <c r="Q54" s="119"/>
      <c r="R54" s="119"/>
      <c r="S54" s="119"/>
      <c r="T54" s="119"/>
      <c r="U54" s="119"/>
      <c r="V54" s="119"/>
      <c r="W54" s="119"/>
      <c r="X54" s="119"/>
      <c r="Y54" s="119"/>
      <c r="Z54" s="119"/>
      <c r="AA54" s="119"/>
      <c r="AB54" s="119"/>
      <c r="AC54" s="119"/>
      <c r="AD54" s="119"/>
      <c r="AE54" s="119"/>
      <c r="AF54" s="119"/>
      <c r="AG54" s="121">
        <f>'2017-133-04 - m.č.137 - d...'!J27</f>
        <v>0</v>
      </c>
      <c r="AH54" s="120"/>
      <c r="AI54" s="120"/>
      <c r="AJ54" s="120"/>
      <c r="AK54" s="120"/>
      <c r="AL54" s="120"/>
      <c r="AM54" s="120"/>
      <c r="AN54" s="121">
        <f>SUM(AG54,AT54)</f>
        <v>0</v>
      </c>
      <c r="AO54" s="120"/>
      <c r="AP54" s="120"/>
      <c r="AQ54" s="122" t="s">
        <v>79</v>
      </c>
      <c r="AR54" s="123"/>
      <c r="AS54" s="124">
        <v>0</v>
      </c>
      <c r="AT54" s="125">
        <f>ROUND(SUM(AV54:AW54),2)</f>
        <v>0</v>
      </c>
      <c r="AU54" s="126">
        <f>'2017-133-04 - m.č.137 - d...'!P86</f>
        <v>0</v>
      </c>
      <c r="AV54" s="125">
        <f>'2017-133-04 - m.č.137 - d...'!J30</f>
        <v>0</v>
      </c>
      <c r="AW54" s="125">
        <f>'2017-133-04 - m.č.137 - d...'!J31</f>
        <v>0</v>
      </c>
      <c r="AX54" s="125">
        <f>'2017-133-04 - m.č.137 - d...'!J32</f>
        <v>0</v>
      </c>
      <c r="AY54" s="125">
        <f>'2017-133-04 - m.č.137 - d...'!J33</f>
        <v>0</v>
      </c>
      <c r="AZ54" s="125">
        <f>'2017-133-04 - m.č.137 - d...'!F30</f>
        <v>0</v>
      </c>
      <c r="BA54" s="125">
        <f>'2017-133-04 - m.č.137 - d...'!F31</f>
        <v>0</v>
      </c>
      <c r="BB54" s="125">
        <f>'2017-133-04 - m.č.137 - d...'!F32</f>
        <v>0</v>
      </c>
      <c r="BC54" s="125">
        <f>'2017-133-04 - m.č.137 - d...'!F33</f>
        <v>0</v>
      </c>
      <c r="BD54" s="127">
        <f>'2017-133-04 - m.č.137 - d...'!F34</f>
        <v>0</v>
      </c>
      <c r="BT54" s="128" t="s">
        <v>80</v>
      </c>
      <c r="BV54" s="128" t="s">
        <v>74</v>
      </c>
      <c r="BW54" s="128" t="s">
        <v>88</v>
      </c>
      <c r="BX54" s="128" t="s">
        <v>7</v>
      </c>
      <c r="CL54" s="128" t="s">
        <v>21</v>
      </c>
      <c r="CM54" s="128" t="s">
        <v>82</v>
      </c>
    </row>
    <row r="55" s="5" customFormat="1" ht="31.5" customHeight="1">
      <c r="A55" s="116" t="s">
        <v>76</v>
      </c>
      <c r="B55" s="117"/>
      <c r="C55" s="118"/>
      <c r="D55" s="119" t="s">
        <v>89</v>
      </c>
      <c r="E55" s="119"/>
      <c r="F55" s="119"/>
      <c r="G55" s="119"/>
      <c r="H55" s="119"/>
      <c r="I55" s="120"/>
      <c r="J55" s="119" t="s">
        <v>90</v>
      </c>
      <c r="K55" s="119"/>
      <c r="L55" s="119"/>
      <c r="M55" s="119"/>
      <c r="N55" s="119"/>
      <c r="O55" s="119"/>
      <c r="P55" s="119"/>
      <c r="Q55" s="119"/>
      <c r="R55" s="119"/>
      <c r="S55" s="119"/>
      <c r="T55" s="119"/>
      <c r="U55" s="119"/>
      <c r="V55" s="119"/>
      <c r="W55" s="119"/>
      <c r="X55" s="119"/>
      <c r="Y55" s="119"/>
      <c r="Z55" s="119"/>
      <c r="AA55" s="119"/>
      <c r="AB55" s="119"/>
      <c r="AC55" s="119"/>
      <c r="AD55" s="119"/>
      <c r="AE55" s="119"/>
      <c r="AF55" s="119"/>
      <c r="AG55" s="121">
        <f>'2017-133-05 - m.č.122 - d...'!J27</f>
        <v>0</v>
      </c>
      <c r="AH55" s="120"/>
      <c r="AI55" s="120"/>
      <c r="AJ55" s="120"/>
      <c r="AK55" s="120"/>
      <c r="AL55" s="120"/>
      <c r="AM55" s="120"/>
      <c r="AN55" s="121">
        <f>SUM(AG55,AT55)</f>
        <v>0</v>
      </c>
      <c r="AO55" s="120"/>
      <c r="AP55" s="120"/>
      <c r="AQ55" s="122" t="s">
        <v>79</v>
      </c>
      <c r="AR55" s="123"/>
      <c r="AS55" s="124">
        <v>0</v>
      </c>
      <c r="AT55" s="125">
        <f>ROUND(SUM(AV55:AW55),2)</f>
        <v>0</v>
      </c>
      <c r="AU55" s="126">
        <f>'2017-133-05 - m.č.122 - d...'!P86</f>
        <v>0</v>
      </c>
      <c r="AV55" s="125">
        <f>'2017-133-05 - m.č.122 - d...'!J30</f>
        <v>0</v>
      </c>
      <c r="AW55" s="125">
        <f>'2017-133-05 - m.č.122 - d...'!J31</f>
        <v>0</v>
      </c>
      <c r="AX55" s="125">
        <f>'2017-133-05 - m.č.122 - d...'!J32</f>
        <v>0</v>
      </c>
      <c r="AY55" s="125">
        <f>'2017-133-05 - m.č.122 - d...'!J33</f>
        <v>0</v>
      </c>
      <c r="AZ55" s="125">
        <f>'2017-133-05 - m.č.122 - d...'!F30</f>
        <v>0</v>
      </c>
      <c r="BA55" s="125">
        <f>'2017-133-05 - m.č.122 - d...'!F31</f>
        <v>0</v>
      </c>
      <c r="BB55" s="125">
        <f>'2017-133-05 - m.č.122 - d...'!F32</f>
        <v>0</v>
      </c>
      <c r="BC55" s="125">
        <f>'2017-133-05 - m.č.122 - d...'!F33</f>
        <v>0</v>
      </c>
      <c r="BD55" s="127">
        <f>'2017-133-05 - m.č.122 - d...'!F34</f>
        <v>0</v>
      </c>
      <c r="BT55" s="128" t="s">
        <v>80</v>
      </c>
      <c r="BV55" s="128" t="s">
        <v>74</v>
      </c>
      <c r="BW55" s="128" t="s">
        <v>91</v>
      </c>
      <c r="BX55" s="128" t="s">
        <v>7</v>
      </c>
      <c r="CL55" s="128" t="s">
        <v>21</v>
      </c>
      <c r="CM55" s="128" t="s">
        <v>82</v>
      </c>
    </row>
    <row r="56" s="5" customFormat="1" ht="31.5" customHeight="1">
      <c r="A56" s="116" t="s">
        <v>76</v>
      </c>
      <c r="B56" s="117"/>
      <c r="C56" s="118"/>
      <c r="D56" s="119" t="s">
        <v>92</v>
      </c>
      <c r="E56" s="119"/>
      <c r="F56" s="119"/>
      <c r="G56" s="119"/>
      <c r="H56" s="119"/>
      <c r="I56" s="120"/>
      <c r="J56" s="119" t="s">
        <v>93</v>
      </c>
      <c r="K56" s="119"/>
      <c r="L56" s="119"/>
      <c r="M56" s="119"/>
      <c r="N56" s="119"/>
      <c r="O56" s="119"/>
      <c r="P56" s="119"/>
      <c r="Q56" s="119"/>
      <c r="R56" s="119"/>
      <c r="S56" s="119"/>
      <c r="T56" s="119"/>
      <c r="U56" s="119"/>
      <c r="V56" s="119"/>
      <c r="W56" s="119"/>
      <c r="X56" s="119"/>
      <c r="Y56" s="119"/>
      <c r="Z56" s="119"/>
      <c r="AA56" s="119"/>
      <c r="AB56" s="119"/>
      <c r="AC56" s="119"/>
      <c r="AD56" s="119"/>
      <c r="AE56" s="119"/>
      <c r="AF56" s="119"/>
      <c r="AG56" s="121">
        <f>'2017-133-06 - m.č.119 - d...'!J27</f>
        <v>0</v>
      </c>
      <c r="AH56" s="120"/>
      <c r="AI56" s="120"/>
      <c r="AJ56" s="120"/>
      <c r="AK56" s="120"/>
      <c r="AL56" s="120"/>
      <c r="AM56" s="120"/>
      <c r="AN56" s="121">
        <f>SUM(AG56,AT56)</f>
        <v>0</v>
      </c>
      <c r="AO56" s="120"/>
      <c r="AP56" s="120"/>
      <c r="AQ56" s="122" t="s">
        <v>79</v>
      </c>
      <c r="AR56" s="123"/>
      <c r="AS56" s="124">
        <v>0</v>
      </c>
      <c r="AT56" s="125">
        <f>ROUND(SUM(AV56:AW56),2)</f>
        <v>0</v>
      </c>
      <c r="AU56" s="126">
        <f>'2017-133-06 - m.č.119 - d...'!P87</f>
        <v>0</v>
      </c>
      <c r="AV56" s="125">
        <f>'2017-133-06 - m.č.119 - d...'!J30</f>
        <v>0</v>
      </c>
      <c r="AW56" s="125">
        <f>'2017-133-06 - m.č.119 - d...'!J31</f>
        <v>0</v>
      </c>
      <c r="AX56" s="125">
        <f>'2017-133-06 - m.č.119 - d...'!J32</f>
        <v>0</v>
      </c>
      <c r="AY56" s="125">
        <f>'2017-133-06 - m.č.119 - d...'!J33</f>
        <v>0</v>
      </c>
      <c r="AZ56" s="125">
        <f>'2017-133-06 - m.č.119 - d...'!F30</f>
        <v>0</v>
      </c>
      <c r="BA56" s="125">
        <f>'2017-133-06 - m.č.119 - d...'!F31</f>
        <v>0</v>
      </c>
      <c r="BB56" s="125">
        <f>'2017-133-06 - m.č.119 - d...'!F32</f>
        <v>0</v>
      </c>
      <c r="BC56" s="125">
        <f>'2017-133-06 - m.č.119 - d...'!F33</f>
        <v>0</v>
      </c>
      <c r="BD56" s="127">
        <f>'2017-133-06 - m.č.119 - d...'!F34</f>
        <v>0</v>
      </c>
      <c r="BT56" s="128" t="s">
        <v>80</v>
      </c>
      <c r="BV56" s="128" t="s">
        <v>74</v>
      </c>
      <c r="BW56" s="128" t="s">
        <v>94</v>
      </c>
      <c r="BX56" s="128" t="s">
        <v>7</v>
      </c>
      <c r="CL56" s="128" t="s">
        <v>21</v>
      </c>
      <c r="CM56" s="128" t="s">
        <v>82</v>
      </c>
    </row>
    <row r="57" s="5" customFormat="1" ht="31.5" customHeight="1">
      <c r="A57" s="116" t="s">
        <v>76</v>
      </c>
      <c r="B57" s="117"/>
      <c r="C57" s="118"/>
      <c r="D57" s="119" t="s">
        <v>95</v>
      </c>
      <c r="E57" s="119"/>
      <c r="F57" s="119"/>
      <c r="G57" s="119"/>
      <c r="H57" s="119"/>
      <c r="I57" s="120"/>
      <c r="J57" s="119" t="s">
        <v>96</v>
      </c>
      <c r="K57" s="119"/>
      <c r="L57" s="119"/>
      <c r="M57" s="119"/>
      <c r="N57" s="119"/>
      <c r="O57" s="119"/>
      <c r="P57" s="119"/>
      <c r="Q57" s="119"/>
      <c r="R57" s="119"/>
      <c r="S57" s="119"/>
      <c r="T57" s="119"/>
      <c r="U57" s="119"/>
      <c r="V57" s="119"/>
      <c r="W57" s="119"/>
      <c r="X57" s="119"/>
      <c r="Y57" s="119"/>
      <c r="Z57" s="119"/>
      <c r="AA57" s="119"/>
      <c r="AB57" s="119"/>
      <c r="AC57" s="119"/>
      <c r="AD57" s="119"/>
      <c r="AE57" s="119"/>
      <c r="AF57" s="119"/>
      <c r="AG57" s="121">
        <f>'2017-133-07 - m.č.118 - d...'!J27</f>
        <v>0</v>
      </c>
      <c r="AH57" s="120"/>
      <c r="AI57" s="120"/>
      <c r="AJ57" s="120"/>
      <c r="AK57" s="120"/>
      <c r="AL57" s="120"/>
      <c r="AM57" s="120"/>
      <c r="AN57" s="121">
        <f>SUM(AG57,AT57)</f>
        <v>0</v>
      </c>
      <c r="AO57" s="120"/>
      <c r="AP57" s="120"/>
      <c r="AQ57" s="122" t="s">
        <v>79</v>
      </c>
      <c r="AR57" s="123"/>
      <c r="AS57" s="124">
        <v>0</v>
      </c>
      <c r="AT57" s="125">
        <f>ROUND(SUM(AV57:AW57),2)</f>
        <v>0</v>
      </c>
      <c r="AU57" s="126">
        <f>'2017-133-07 - m.č.118 - d...'!P86</f>
        <v>0</v>
      </c>
      <c r="AV57" s="125">
        <f>'2017-133-07 - m.č.118 - d...'!J30</f>
        <v>0</v>
      </c>
      <c r="AW57" s="125">
        <f>'2017-133-07 - m.č.118 - d...'!J31</f>
        <v>0</v>
      </c>
      <c r="AX57" s="125">
        <f>'2017-133-07 - m.č.118 - d...'!J32</f>
        <v>0</v>
      </c>
      <c r="AY57" s="125">
        <f>'2017-133-07 - m.č.118 - d...'!J33</f>
        <v>0</v>
      </c>
      <c r="AZ57" s="125">
        <f>'2017-133-07 - m.č.118 - d...'!F30</f>
        <v>0</v>
      </c>
      <c r="BA57" s="125">
        <f>'2017-133-07 - m.č.118 - d...'!F31</f>
        <v>0</v>
      </c>
      <c r="BB57" s="125">
        <f>'2017-133-07 - m.č.118 - d...'!F32</f>
        <v>0</v>
      </c>
      <c r="BC57" s="125">
        <f>'2017-133-07 - m.č.118 - d...'!F33</f>
        <v>0</v>
      </c>
      <c r="BD57" s="127">
        <f>'2017-133-07 - m.č.118 - d...'!F34</f>
        <v>0</v>
      </c>
      <c r="BT57" s="128" t="s">
        <v>80</v>
      </c>
      <c r="BV57" s="128" t="s">
        <v>74</v>
      </c>
      <c r="BW57" s="128" t="s">
        <v>97</v>
      </c>
      <c r="BX57" s="128" t="s">
        <v>7</v>
      </c>
      <c r="CL57" s="128" t="s">
        <v>21</v>
      </c>
      <c r="CM57" s="128" t="s">
        <v>82</v>
      </c>
    </row>
    <row r="58" s="5" customFormat="1" ht="31.5" customHeight="1">
      <c r="A58" s="116" t="s">
        <v>76</v>
      </c>
      <c r="B58" s="117"/>
      <c r="C58" s="118"/>
      <c r="D58" s="119" t="s">
        <v>98</v>
      </c>
      <c r="E58" s="119"/>
      <c r="F58" s="119"/>
      <c r="G58" s="119"/>
      <c r="H58" s="119"/>
      <c r="I58" s="120"/>
      <c r="J58" s="119" t="s">
        <v>99</v>
      </c>
      <c r="K58" s="119"/>
      <c r="L58" s="119"/>
      <c r="M58" s="119"/>
      <c r="N58" s="119"/>
      <c r="O58" s="119"/>
      <c r="P58" s="119"/>
      <c r="Q58" s="119"/>
      <c r="R58" s="119"/>
      <c r="S58" s="119"/>
      <c r="T58" s="119"/>
      <c r="U58" s="119"/>
      <c r="V58" s="119"/>
      <c r="W58" s="119"/>
      <c r="X58" s="119"/>
      <c r="Y58" s="119"/>
      <c r="Z58" s="119"/>
      <c r="AA58" s="119"/>
      <c r="AB58" s="119"/>
      <c r="AC58" s="119"/>
      <c r="AD58" s="119"/>
      <c r="AE58" s="119"/>
      <c r="AF58" s="119"/>
      <c r="AG58" s="121">
        <f>'2017-133-08 - m.č.133 - d...'!J27</f>
        <v>0</v>
      </c>
      <c r="AH58" s="120"/>
      <c r="AI58" s="120"/>
      <c r="AJ58" s="120"/>
      <c r="AK58" s="120"/>
      <c r="AL58" s="120"/>
      <c r="AM58" s="120"/>
      <c r="AN58" s="121">
        <f>SUM(AG58,AT58)</f>
        <v>0</v>
      </c>
      <c r="AO58" s="120"/>
      <c r="AP58" s="120"/>
      <c r="AQ58" s="122" t="s">
        <v>79</v>
      </c>
      <c r="AR58" s="123"/>
      <c r="AS58" s="124">
        <v>0</v>
      </c>
      <c r="AT58" s="125">
        <f>ROUND(SUM(AV58:AW58),2)</f>
        <v>0</v>
      </c>
      <c r="AU58" s="126">
        <f>'2017-133-08 - m.č.133 - d...'!P86</f>
        <v>0</v>
      </c>
      <c r="AV58" s="125">
        <f>'2017-133-08 - m.č.133 - d...'!J30</f>
        <v>0</v>
      </c>
      <c r="AW58" s="125">
        <f>'2017-133-08 - m.č.133 - d...'!J31</f>
        <v>0</v>
      </c>
      <c r="AX58" s="125">
        <f>'2017-133-08 - m.č.133 - d...'!J32</f>
        <v>0</v>
      </c>
      <c r="AY58" s="125">
        <f>'2017-133-08 - m.č.133 - d...'!J33</f>
        <v>0</v>
      </c>
      <c r="AZ58" s="125">
        <f>'2017-133-08 - m.č.133 - d...'!F30</f>
        <v>0</v>
      </c>
      <c r="BA58" s="125">
        <f>'2017-133-08 - m.č.133 - d...'!F31</f>
        <v>0</v>
      </c>
      <c r="BB58" s="125">
        <f>'2017-133-08 - m.č.133 - d...'!F32</f>
        <v>0</v>
      </c>
      <c r="BC58" s="125">
        <f>'2017-133-08 - m.č.133 - d...'!F33</f>
        <v>0</v>
      </c>
      <c r="BD58" s="127">
        <f>'2017-133-08 - m.č.133 - d...'!F34</f>
        <v>0</v>
      </c>
      <c r="BT58" s="128" t="s">
        <v>80</v>
      </c>
      <c r="BV58" s="128" t="s">
        <v>74</v>
      </c>
      <c r="BW58" s="128" t="s">
        <v>100</v>
      </c>
      <c r="BX58" s="128" t="s">
        <v>7</v>
      </c>
      <c r="CL58" s="128" t="s">
        <v>21</v>
      </c>
      <c r="CM58" s="128" t="s">
        <v>82</v>
      </c>
    </row>
    <row r="59" s="5" customFormat="1" ht="31.5" customHeight="1">
      <c r="A59" s="116" t="s">
        <v>76</v>
      </c>
      <c r="B59" s="117"/>
      <c r="C59" s="118"/>
      <c r="D59" s="119" t="s">
        <v>101</v>
      </c>
      <c r="E59" s="119"/>
      <c r="F59" s="119"/>
      <c r="G59" s="119"/>
      <c r="H59" s="119"/>
      <c r="I59" s="120"/>
      <c r="J59" s="119" t="s">
        <v>102</v>
      </c>
      <c r="K59" s="119"/>
      <c r="L59" s="119"/>
      <c r="M59" s="119"/>
      <c r="N59" s="119"/>
      <c r="O59" s="119"/>
      <c r="P59" s="119"/>
      <c r="Q59" s="119"/>
      <c r="R59" s="119"/>
      <c r="S59" s="119"/>
      <c r="T59" s="119"/>
      <c r="U59" s="119"/>
      <c r="V59" s="119"/>
      <c r="W59" s="119"/>
      <c r="X59" s="119"/>
      <c r="Y59" s="119"/>
      <c r="Z59" s="119"/>
      <c r="AA59" s="119"/>
      <c r="AB59" s="119"/>
      <c r="AC59" s="119"/>
      <c r="AD59" s="119"/>
      <c r="AE59" s="119"/>
      <c r="AF59" s="119"/>
      <c r="AG59" s="121">
        <f>'2017-133-09 - m.č.134 - d...'!J27</f>
        <v>0</v>
      </c>
      <c r="AH59" s="120"/>
      <c r="AI59" s="120"/>
      <c r="AJ59" s="120"/>
      <c r="AK59" s="120"/>
      <c r="AL59" s="120"/>
      <c r="AM59" s="120"/>
      <c r="AN59" s="121">
        <f>SUM(AG59,AT59)</f>
        <v>0</v>
      </c>
      <c r="AO59" s="120"/>
      <c r="AP59" s="120"/>
      <c r="AQ59" s="122" t="s">
        <v>79</v>
      </c>
      <c r="AR59" s="123"/>
      <c r="AS59" s="124">
        <v>0</v>
      </c>
      <c r="AT59" s="125">
        <f>ROUND(SUM(AV59:AW59),2)</f>
        <v>0</v>
      </c>
      <c r="AU59" s="126">
        <f>'2017-133-09 - m.č.134 - d...'!P93</f>
        <v>0</v>
      </c>
      <c r="AV59" s="125">
        <f>'2017-133-09 - m.č.134 - d...'!J30</f>
        <v>0</v>
      </c>
      <c r="AW59" s="125">
        <f>'2017-133-09 - m.č.134 - d...'!J31</f>
        <v>0</v>
      </c>
      <c r="AX59" s="125">
        <f>'2017-133-09 - m.č.134 - d...'!J32</f>
        <v>0</v>
      </c>
      <c r="AY59" s="125">
        <f>'2017-133-09 - m.č.134 - d...'!J33</f>
        <v>0</v>
      </c>
      <c r="AZ59" s="125">
        <f>'2017-133-09 - m.č.134 - d...'!F30</f>
        <v>0</v>
      </c>
      <c r="BA59" s="125">
        <f>'2017-133-09 - m.č.134 - d...'!F31</f>
        <v>0</v>
      </c>
      <c r="BB59" s="125">
        <f>'2017-133-09 - m.č.134 - d...'!F32</f>
        <v>0</v>
      </c>
      <c r="BC59" s="125">
        <f>'2017-133-09 - m.č.134 - d...'!F33</f>
        <v>0</v>
      </c>
      <c r="BD59" s="127">
        <f>'2017-133-09 - m.č.134 - d...'!F34</f>
        <v>0</v>
      </c>
      <c r="BT59" s="128" t="s">
        <v>80</v>
      </c>
      <c r="BV59" s="128" t="s">
        <v>74</v>
      </c>
      <c r="BW59" s="128" t="s">
        <v>103</v>
      </c>
      <c r="BX59" s="128" t="s">
        <v>7</v>
      </c>
      <c r="CL59" s="128" t="s">
        <v>21</v>
      </c>
      <c r="CM59" s="128" t="s">
        <v>82</v>
      </c>
    </row>
    <row r="60" s="5" customFormat="1" ht="31.5" customHeight="1">
      <c r="A60" s="116" t="s">
        <v>76</v>
      </c>
      <c r="B60" s="117"/>
      <c r="C60" s="118"/>
      <c r="D60" s="119" t="s">
        <v>104</v>
      </c>
      <c r="E60" s="119"/>
      <c r="F60" s="119"/>
      <c r="G60" s="119"/>
      <c r="H60" s="119"/>
      <c r="I60" s="120"/>
      <c r="J60" s="119" t="s">
        <v>105</v>
      </c>
      <c r="K60" s="119"/>
      <c r="L60" s="119"/>
      <c r="M60" s="119"/>
      <c r="N60" s="119"/>
      <c r="O60" s="119"/>
      <c r="P60" s="119"/>
      <c r="Q60" s="119"/>
      <c r="R60" s="119"/>
      <c r="S60" s="119"/>
      <c r="T60" s="119"/>
      <c r="U60" s="119"/>
      <c r="V60" s="119"/>
      <c r="W60" s="119"/>
      <c r="X60" s="119"/>
      <c r="Y60" s="119"/>
      <c r="Z60" s="119"/>
      <c r="AA60" s="119"/>
      <c r="AB60" s="119"/>
      <c r="AC60" s="119"/>
      <c r="AD60" s="119"/>
      <c r="AE60" s="119"/>
      <c r="AF60" s="119"/>
      <c r="AG60" s="121">
        <f>'2017-133-10 - m.č.112 - d...'!J27</f>
        <v>0</v>
      </c>
      <c r="AH60" s="120"/>
      <c r="AI60" s="120"/>
      <c r="AJ60" s="120"/>
      <c r="AK60" s="120"/>
      <c r="AL60" s="120"/>
      <c r="AM60" s="120"/>
      <c r="AN60" s="121">
        <f>SUM(AG60,AT60)</f>
        <v>0</v>
      </c>
      <c r="AO60" s="120"/>
      <c r="AP60" s="120"/>
      <c r="AQ60" s="122" t="s">
        <v>79</v>
      </c>
      <c r="AR60" s="123"/>
      <c r="AS60" s="124">
        <v>0</v>
      </c>
      <c r="AT60" s="125">
        <f>ROUND(SUM(AV60:AW60),2)</f>
        <v>0</v>
      </c>
      <c r="AU60" s="126">
        <f>'2017-133-10 - m.č.112 - d...'!P86</f>
        <v>0</v>
      </c>
      <c r="AV60" s="125">
        <f>'2017-133-10 - m.č.112 - d...'!J30</f>
        <v>0</v>
      </c>
      <c r="AW60" s="125">
        <f>'2017-133-10 - m.č.112 - d...'!J31</f>
        <v>0</v>
      </c>
      <c r="AX60" s="125">
        <f>'2017-133-10 - m.č.112 - d...'!J32</f>
        <v>0</v>
      </c>
      <c r="AY60" s="125">
        <f>'2017-133-10 - m.č.112 - d...'!J33</f>
        <v>0</v>
      </c>
      <c r="AZ60" s="125">
        <f>'2017-133-10 - m.č.112 - d...'!F30</f>
        <v>0</v>
      </c>
      <c r="BA60" s="125">
        <f>'2017-133-10 - m.č.112 - d...'!F31</f>
        <v>0</v>
      </c>
      <c r="BB60" s="125">
        <f>'2017-133-10 - m.č.112 - d...'!F32</f>
        <v>0</v>
      </c>
      <c r="BC60" s="125">
        <f>'2017-133-10 - m.č.112 - d...'!F33</f>
        <v>0</v>
      </c>
      <c r="BD60" s="127">
        <f>'2017-133-10 - m.č.112 - d...'!F34</f>
        <v>0</v>
      </c>
      <c r="BT60" s="128" t="s">
        <v>80</v>
      </c>
      <c r="BV60" s="128" t="s">
        <v>74</v>
      </c>
      <c r="BW60" s="128" t="s">
        <v>106</v>
      </c>
      <c r="BX60" s="128" t="s">
        <v>7</v>
      </c>
      <c r="CL60" s="128" t="s">
        <v>21</v>
      </c>
      <c r="CM60" s="128" t="s">
        <v>82</v>
      </c>
    </row>
    <row r="61" s="5" customFormat="1" ht="31.5" customHeight="1">
      <c r="A61" s="116" t="s">
        <v>76</v>
      </c>
      <c r="B61" s="117"/>
      <c r="C61" s="118"/>
      <c r="D61" s="119" t="s">
        <v>107</v>
      </c>
      <c r="E61" s="119"/>
      <c r="F61" s="119"/>
      <c r="G61" s="119"/>
      <c r="H61" s="119"/>
      <c r="I61" s="120"/>
      <c r="J61" s="119" t="s">
        <v>108</v>
      </c>
      <c r="K61" s="119"/>
      <c r="L61" s="119"/>
      <c r="M61" s="119"/>
      <c r="N61" s="119"/>
      <c r="O61" s="119"/>
      <c r="P61" s="119"/>
      <c r="Q61" s="119"/>
      <c r="R61" s="119"/>
      <c r="S61" s="119"/>
      <c r="T61" s="119"/>
      <c r="U61" s="119"/>
      <c r="V61" s="119"/>
      <c r="W61" s="119"/>
      <c r="X61" s="119"/>
      <c r="Y61" s="119"/>
      <c r="Z61" s="119"/>
      <c r="AA61" s="119"/>
      <c r="AB61" s="119"/>
      <c r="AC61" s="119"/>
      <c r="AD61" s="119"/>
      <c r="AE61" s="119"/>
      <c r="AF61" s="119"/>
      <c r="AG61" s="121">
        <f>'2017-133-11 - VRN'!J27</f>
        <v>0</v>
      </c>
      <c r="AH61" s="120"/>
      <c r="AI61" s="120"/>
      <c r="AJ61" s="120"/>
      <c r="AK61" s="120"/>
      <c r="AL61" s="120"/>
      <c r="AM61" s="120"/>
      <c r="AN61" s="121">
        <f>SUM(AG61,AT61)</f>
        <v>0</v>
      </c>
      <c r="AO61" s="120"/>
      <c r="AP61" s="120"/>
      <c r="AQ61" s="122" t="s">
        <v>79</v>
      </c>
      <c r="AR61" s="123"/>
      <c r="AS61" s="129">
        <v>0</v>
      </c>
      <c r="AT61" s="130">
        <f>ROUND(SUM(AV61:AW61),2)</f>
        <v>0</v>
      </c>
      <c r="AU61" s="131">
        <f>'2017-133-11 - VRN'!P83</f>
        <v>0</v>
      </c>
      <c r="AV61" s="130">
        <f>'2017-133-11 - VRN'!J30</f>
        <v>0</v>
      </c>
      <c r="AW61" s="130">
        <f>'2017-133-11 - VRN'!J31</f>
        <v>0</v>
      </c>
      <c r="AX61" s="130">
        <f>'2017-133-11 - VRN'!J32</f>
        <v>0</v>
      </c>
      <c r="AY61" s="130">
        <f>'2017-133-11 - VRN'!J33</f>
        <v>0</v>
      </c>
      <c r="AZ61" s="130">
        <f>'2017-133-11 - VRN'!F30</f>
        <v>0</v>
      </c>
      <c r="BA61" s="130">
        <f>'2017-133-11 - VRN'!F31</f>
        <v>0</v>
      </c>
      <c r="BB61" s="130">
        <f>'2017-133-11 - VRN'!F32</f>
        <v>0</v>
      </c>
      <c r="BC61" s="130">
        <f>'2017-133-11 - VRN'!F33</f>
        <v>0</v>
      </c>
      <c r="BD61" s="132">
        <f>'2017-133-11 - VRN'!F34</f>
        <v>0</v>
      </c>
      <c r="BT61" s="128" t="s">
        <v>80</v>
      </c>
      <c r="BV61" s="128" t="s">
        <v>74</v>
      </c>
      <c r="BW61" s="128" t="s">
        <v>109</v>
      </c>
      <c r="BX61" s="128" t="s">
        <v>7</v>
      </c>
      <c r="CL61" s="128" t="s">
        <v>21</v>
      </c>
      <c r="CM61" s="128" t="s">
        <v>82</v>
      </c>
    </row>
    <row r="62" s="1" customFormat="1" ht="30" customHeight="1">
      <c r="B62" s="43"/>
      <c r="C62" s="71"/>
      <c r="D62" s="71"/>
      <c r="E62" s="71"/>
      <c r="F62" s="71"/>
      <c r="G62" s="71"/>
      <c r="H62" s="71"/>
      <c r="I62" s="71"/>
      <c r="J62" s="71"/>
      <c r="K62" s="71"/>
      <c r="L62" s="71"/>
      <c r="M62" s="71"/>
      <c r="N62" s="71"/>
      <c r="O62" s="71"/>
      <c r="P62" s="71"/>
      <c r="Q62" s="71"/>
      <c r="R62" s="71"/>
      <c r="S62" s="71"/>
      <c r="T62" s="71"/>
      <c r="U62" s="71"/>
      <c r="V62" s="71"/>
      <c r="W62" s="71"/>
      <c r="X62" s="71"/>
      <c r="Y62" s="71"/>
      <c r="Z62" s="71"/>
      <c r="AA62" s="71"/>
      <c r="AB62" s="71"/>
      <c r="AC62" s="71"/>
      <c r="AD62" s="71"/>
      <c r="AE62" s="71"/>
      <c r="AF62" s="71"/>
      <c r="AG62" s="71"/>
      <c r="AH62" s="71"/>
      <c r="AI62" s="71"/>
      <c r="AJ62" s="71"/>
      <c r="AK62" s="71"/>
      <c r="AL62" s="71"/>
      <c r="AM62" s="71"/>
      <c r="AN62" s="71"/>
      <c r="AO62" s="71"/>
      <c r="AP62" s="71"/>
      <c r="AQ62" s="71"/>
      <c r="AR62" s="69"/>
    </row>
    <row r="63" s="1" customFormat="1" ht="6.96" customHeight="1">
      <c r="B63" s="64"/>
      <c r="C63" s="65"/>
      <c r="D63" s="65"/>
      <c r="E63" s="65"/>
      <c r="F63" s="65"/>
      <c r="G63" s="65"/>
      <c r="H63" s="65"/>
      <c r="I63" s="65"/>
      <c r="J63" s="65"/>
      <c r="K63" s="65"/>
      <c r="L63" s="65"/>
      <c r="M63" s="65"/>
      <c r="N63" s="65"/>
      <c r="O63" s="65"/>
      <c r="P63" s="65"/>
      <c r="Q63" s="65"/>
      <c r="R63" s="65"/>
      <c r="S63" s="65"/>
      <c r="T63" s="65"/>
      <c r="U63" s="65"/>
      <c r="V63" s="65"/>
      <c r="W63" s="65"/>
      <c r="X63" s="65"/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  <c r="AN63" s="65"/>
      <c r="AO63" s="65"/>
      <c r="AP63" s="65"/>
      <c r="AQ63" s="65"/>
      <c r="AR63" s="69"/>
    </row>
  </sheetData>
  <sheetProtection sheet="1" formatColumns="0" formatRows="0" objects="1" scenarios="1" spinCount="100000" saltValue="1vMXVrwwkha2beNevBUU4nHPx+E1cSMwTXsqZSbf/ggPC8zIetO8/+e7KjuxT3i8YkY84WXZGhEltt2oQMoqxQ==" hashValue="499kMeEzlVflKCushNfKPZJLSlA0V902+cTQ5/3hwsFKz95hSXSZARfaepR4SYY4U7CHE6Sj5X/ura9ghBcJRQ==" algorithmName="SHA-512" password="CC35"/>
  <mergeCells count="77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2017-133-01 - m.č.144- sk...'!C2" display="/"/>
    <hyperlink ref="A53" location="'2017-133-03 - m.č.139 - d...'!C2" display="/"/>
    <hyperlink ref="A54" location="'2017-133-04 - m.č.137 - d...'!C2" display="/"/>
    <hyperlink ref="A55" location="'2017-133-05 - m.č.122 - d...'!C2" display="/"/>
    <hyperlink ref="A56" location="'2017-133-06 - m.č.119 - d...'!C2" display="/"/>
    <hyperlink ref="A57" location="'2017-133-07 - m.č.118 - d...'!C2" display="/"/>
    <hyperlink ref="A58" location="'2017-133-08 - m.č.133 - d...'!C2" display="/"/>
    <hyperlink ref="A59" location="'2017-133-09 - m.č.134 - d...'!C2" display="/"/>
    <hyperlink ref="A60" location="'2017-133-10 - m.č.112 - d...'!C2" display="/"/>
    <hyperlink ref="A61" location="'2017-133-11 - VRN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3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34"/>
      <c r="C1" s="134"/>
      <c r="D1" s="135" t="s">
        <v>1</v>
      </c>
      <c r="E1" s="134"/>
      <c r="F1" s="136" t="s">
        <v>110</v>
      </c>
      <c r="G1" s="136" t="s">
        <v>111</v>
      </c>
      <c r="H1" s="136"/>
      <c r="I1" s="137"/>
      <c r="J1" s="136" t="s">
        <v>112</v>
      </c>
      <c r="K1" s="135" t="s">
        <v>113</v>
      </c>
      <c r="L1" s="136" t="s">
        <v>114</v>
      </c>
      <c r="M1" s="136"/>
      <c r="N1" s="136"/>
      <c r="O1" s="136"/>
      <c r="P1" s="136"/>
      <c r="Q1" s="136"/>
      <c r="R1" s="136"/>
      <c r="S1" s="136"/>
      <c r="T1" s="136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106</v>
      </c>
    </row>
    <row r="3" ht="6.96" customHeight="1">
      <c r="B3" s="22"/>
      <c r="C3" s="23"/>
      <c r="D3" s="23"/>
      <c r="E3" s="23"/>
      <c r="F3" s="23"/>
      <c r="G3" s="23"/>
      <c r="H3" s="23"/>
      <c r="I3" s="138"/>
      <c r="J3" s="23"/>
      <c r="K3" s="24"/>
      <c r="AT3" s="21" t="s">
        <v>82</v>
      </c>
    </row>
    <row r="4" ht="36.96" customHeight="1">
      <c r="B4" s="25"/>
      <c r="C4" s="26"/>
      <c r="D4" s="27" t="s">
        <v>115</v>
      </c>
      <c r="E4" s="26"/>
      <c r="F4" s="26"/>
      <c r="G4" s="26"/>
      <c r="H4" s="26"/>
      <c r="I4" s="139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39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39"/>
      <c r="J6" s="26"/>
      <c r="K6" s="28"/>
    </row>
    <row r="7" ht="16.5" customHeight="1">
      <c r="B7" s="25"/>
      <c r="C7" s="26"/>
      <c r="D7" s="26"/>
      <c r="E7" s="140" t="str">
        <f>'Rekapitulace stavby'!K6</f>
        <v>Oprava podlah v dílnách areálu TSS</v>
      </c>
      <c r="F7" s="37"/>
      <c r="G7" s="37"/>
      <c r="H7" s="37"/>
      <c r="I7" s="139"/>
      <c r="J7" s="26"/>
      <c r="K7" s="28"/>
    </row>
    <row r="8" s="1" customFormat="1">
      <c r="B8" s="43"/>
      <c r="C8" s="44"/>
      <c r="D8" s="37" t="s">
        <v>116</v>
      </c>
      <c r="E8" s="44"/>
      <c r="F8" s="44"/>
      <c r="G8" s="44"/>
      <c r="H8" s="44"/>
      <c r="I8" s="141"/>
      <c r="J8" s="44"/>
      <c r="K8" s="48"/>
    </row>
    <row r="9" s="1" customFormat="1" ht="36.96" customHeight="1">
      <c r="B9" s="43"/>
      <c r="C9" s="44"/>
      <c r="D9" s="44"/>
      <c r="E9" s="142" t="s">
        <v>1051</v>
      </c>
      <c r="F9" s="44"/>
      <c r="G9" s="44"/>
      <c r="H9" s="44"/>
      <c r="I9" s="141"/>
      <c r="J9" s="44"/>
      <c r="K9" s="48"/>
    </row>
    <row r="10" s="1" customFormat="1">
      <c r="B10" s="43"/>
      <c r="C10" s="44"/>
      <c r="D10" s="44"/>
      <c r="E10" s="44"/>
      <c r="F10" s="44"/>
      <c r="G10" s="44"/>
      <c r="H10" s="44"/>
      <c r="I10" s="141"/>
      <c r="J10" s="44"/>
      <c r="K10" s="48"/>
    </row>
    <row r="11" s="1" customFormat="1" ht="14.4" customHeight="1">
      <c r="B11" s="43"/>
      <c r="C11" s="44"/>
      <c r="D11" s="37" t="s">
        <v>20</v>
      </c>
      <c r="E11" s="44"/>
      <c r="F11" s="32" t="s">
        <v>21</v>
      </c>
      <c r="G11" s="44"/>
      <c r="H11" s="44"/>
      <c r="I11" s="143" t="s">
        <v>22</v>
      </c>
      <c r="J11" s="32" t="s">
        <v>21</v>
      </c>
      <c r="K11" s="48"/>
    </row>
    <row r="12" s="1" customFormat="1" ht="14.4" customHeight="1">
      <c r="B12" s="43"/>
      <c r="C12" s="44"/>
      <c r="D12" s="37" t="s">
        <v>23</v>
      </c>
      <c r="E12" s="44"/>
      <c r="F12" s="32" t="s">
        <v>24</v>
      </c>
      <c r="G12" s="44"/>
      <c r="H12" s="44"/>
      <c r="I12" s="143" t="s">
        <v>25</v>
      </c>
      <c r="J12" s="144" t="str">
        <f>'Rekapitulace stavby'!AN8</f>
        <v>26. 7. 2017</v>
      </c>
      <c r="K12" s="48"/>
    </row>
    <row r="13" s="1" customFormat="1" ht="10.8" customHeight="1">
      <c r="B13" s="43"/>
      <c r="C13" s="44"/>
      <c r="D13" s="44"/>
      <c r="E13" s="44"/>
      <c r="F13" s="44"/>
      <c r="G13" s="44"/>
      <c r="H13" s="44"/>
      <c r="I13" s="141"/>
      <c r="J13" s="44"/>
      <c r="K13" s="48"/>
    </row>
    <row r="14" s="1" customFormat="1" ht="14.4" customHeight="1">
      <c r="B14" s="43"/>
      <c r="C14" s="44"/>
      <c r="D14" s="37" t="s">
        <v>27</v>
      </c>
      <c r="E14" s="44"/>
      <c r="F14" s="44"/>
      <c r="G14" s="44"/>
      <c r="H14" s="44"/>
      <c r="I14" s="143" t="s">
        <v>28</v>
      </c>
      <c r="J14" s="32" t="s">
        <v>21</v>
      </c>
      <c r="K14" s="48"/>
    </row>
    <row r="15" s="1" customFormat="1" ht="18" customHeight="1">
      <c r="B15" s="43"/>
      <c r="C15" s="44"/>
      <c r="D15" s="44"/>
      <c r="E15" s="32" t="s">
        <v>29</v>
      </c>
      <c r="F15" s="44"/>
      <c r="G15" s="44"/>
      <c r="H15" s="44"/>
      <c r="I15" s="143" t="s">
        <v>30</v>
      </c>
      <c r="J15" s="32" t="s">
        <v>21</v>
      </c>
      <c r="K15" s="48"/>
    </row>
    <row r="16" s="1" customFormat="1" ht="6.96" customHeight="1">
      <c r="B16" s="43"/>
      <c r="C16" s="44"/>
      <c r="D16" s="44"/>
      <c r="E16" s="44"/>
      <c r="F16" s="44"/>
      <c r="G16" s="44"/>
      <c r="H16" s="44"/>
      <c r="I16" s="141"/>
      <c r="J16" s="44"/>
      <c r="K16" s="48"/>
    </row>
    <row r="17" s="1" customFormat="1" ht="14.4" customHeight="1">
      <c r="B17" s="43"/>
      <c r="C17" s="44"/>
      <c r="D17" s="37" t="s">
        <v>31</v>
      </c>
      <c r="E17" s="44"/>
      <c r="F17" s="44"/>
      <c r="G17" s="44"/>
      <c r="H17" s="44"/>
      <c r="I17" s="143" t="s">
        <v>28</v>
      </c>
      <c r="J17" s="32" t="str">
        <f>IF('Rekapitulace stavby'!AN13="Vyplň údaj","",IF('Rekapitulace stavby'!AN13="","",'Rekapitulace stavby'!AN13))</f>
        <v/>
      </c>
      <c r="K17" s="48"/>
    </row>
    <row r="18" s="1" customFormat="1" ht="18" customHeight="1">
      <c r="B18" s="43"/>
      <c r="C18" s="44"/>
      <c r="D18" s="44"/>
      <c r="E18" s="32" t="str">
        <f>IF('Rekapitulace stavby'!E14="Vyplň údaj","",IF('Rekapitulace stavby'!E14="","",'Rekapitulace stavby'!E14))</f>
        <v/>
      </c>
      <c r="F18" s="44"/>
      <c r="G18" s="44"/>
      <c r="H18" s="44"/>
      <c r="I18" s="143" t="s">
        <v>30</v>
      </c>
      <c r="J18" s="32" t="str">
        <f>IF('Rekapitulace stavby'!AN14="Vyplň údaj","",IF('Rekapitulace stavby'!AN14="","",'Rekapitulace stavby'!AN14))</f>
        <v/>
      </c>
      <c r="K18" s="48"/>
    </row>
    <row r="19" s="1" customFormat="1" ht="6.96" customHeight="1">
      <c r="B19" s="43"/>
      <c r="C19" s="44"/>
      <c r="D19" s="44"/>
      <c r="E19" s="44"/>
      <c r="F19" s="44"/>
      <c r="G19" s="44"/>
      <c r="H19" s="44"/>
      <c r="I19" s="141"/>
      <c r="J19" s="44"/>
      <c r="K19" s="48"/>
    </row>
    <row r="20" s="1" customFormat="1" ht="14.4" customHeight="1">
      <c r="B20" s="43"/>
      <c r="C20" s="44"/>
      <c r="D20" s="37" t="s">
        <v>33</v>
      </c>
      <c r="E20" s="44"/>
      <c r="F20" s="44"/>
      <c r="G20" s="44"/>
      <c r="H20" s="44"/>
      <c r="I20" s="143" t="s">
        <v>28</v>
      </c>
      <c r="J20" s="32" t="s">
        <v>21</v>
      </c>
      <c r="K20" s="48"/>
    </row>
    <row r="21" s="1" customFormat="1" ht="18" customHeight="1">
      <c r="B21" s="43"/>
      <c r="C21" s="44"/>
      <c r="D21" s="44"/>
      <c r="E21" s="32" t="s">
        <v>34</v>
      </c>
      <c r="F21" s="44"/>
      <c r="G21" s="44"/>
      <c r="H21" s="44"/>
      <c r="I21" s="143" t="s">
        <v>30</v>
      </c>
      <c r="J21" s="32" t="s">
        <v>21</v>
      </c>
      <c r="K21" s="48"/>
    </row>
    <row r="22" s="1" customFormat="1" ht="6.96" customHeight="1">
      <c r="B22" s="43"/>
      <c r="C22" s="44"/>
      <c r="D22" s="44"/>
      <c r="E22" s="44"/>
      <c r="F22" s="44"/>
      <c r="G22" s="44"/>
      <c r="H22" s="44"/>
      <c r="I22" s="141"/>
      <c r="J22" s="44"/>
      <c r="K22" s="48"/>
    </row>
    <row r="23" s="1" customFormat="1" ht="14.4" customHeight="1">
      <c r="B23" s="43"/>
      <c r="C23" s="44"/>
      <c r="D23" s="37" t="s">
        <v>36</v>
      </c>
      <c r="E23" s="44"/>
      <c r="F23" s="44"/>
      <c r="G23" s="44"/>
      <c r="H23" s="44"/>
      <c r="I23" s="141"/>
      <c r="J23" s="44"/>
      <c r="K23" s="48"/>
    </row>
    <row r="24" s="6" customFormat="1" ht="16.5" customHeight="1">
      <c r="B24" s="145"/>
      <c r="C24" s="146"/>
      <c r="D24" s="146"/>
      <c r="E24" s="41" t="s">
        <v>21</v>
      </c>
      <c r="F24" s="41"/>
      <c r="G24" s="41"/>
      <c r="H24" s="41"/>
      <c r="I24" s="147"/>
      <c r="J24" s="146"/>
      <c r="K24" s="148"/>
    </row>
    <row r="25" s="1" customFormat="1" ht="6.96" customHeight="1">
      <c r="B25" s="43"/>
      <c r="C25" s="44"/>
      <c r="D25" s="44"/>
      <c r="E25" s="44"/>
      <c r="F25" s="44"/>
      <c r="G25" s="44"/>
      <c r="H25" s="44"/>
      <c r="I25" s="141"/>
      <c r="J25" s="44"/>
      <c r="K25" s="48"/>
    </row>
    <row r="26" s="1" customFormat="1" ht="6.96" customHeight="1">
      <c r="B26" s="43"/>
      <c r="C26" s="44"/>
      <c r="D26" s="103"/>
      <c r="E26" s="103"/>
      <c r="F26" s="103"/>
      <c r="G26" s="103"/>
      <c r="H26" s="103"/>
      <c r="I26" s="149"/>
      <c r="J26" s="103"/>
      <c r="K26" s="150"/>
    </row>
    <row r="27" s="1" customFormat="1" ht="25.44" customHeight="1">
      <c r="B27" s="43"/>
      <c r="C27" s="44"/>
      <c r="D27" s="151" t="s">
        <v>38</v>
      </c>
      <c r="E27" s="44"/>
      <c r="F27" s="44"/>
      <c r="G27" s="44"/>
      <c r="H27" s="44"/>
      <c r="I27" s="141"/>
      <c r="J27" s="152">
        <f>ROUND(J86,2)</f>
        <v>0</v>
      </c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49"/>
      <c r="J28" s="103"/>
      <c r="K28" s="150"/>
    </row>
    <row r="29" s="1" customFormat="1" ht="14.4" customHeight="1">
      <c r="B29" s="43"/>
      <c r="C29" s="44"/>
      <c r="D29" s="44"/>
      <c r="E29" s="44"/>
      <c r="F29" s="49" t="s">
        <v>40</v>
      </c>
      <c r="G29" s="44"/>
      <c r="H29" s="44"/>
      <c r="I29" s="153" t="s">
        <v>39</v>
      </c>
      <c r="J29" s="49" t="s">
        <v>41</v>
      </c>
      <c r="K29" s="48"/>
    </row>
    <row r="30" s="1" customFormat="1" ht="14.4" customHeight="1">
      <c r="B30" s="43"/>
      <c r="C30" s="44"/>
      <c r="D30" s="52" t="s">
        <v>42</v>
      </c>
      <c r="E30" s="52" t="s">
        <v>43</v>
      </c>
      <c r="F30" s="154">
        <f>ROUND(SUM(BE86:BE144), 2)</f>
        <v>0</v>
      </c>
      <c r="G30" s="44"/>
      <c r="H30" s="44"/>
      <c r="I30" s="155">
        <v>0.20999999999999999</v>
      </c>
      <c r="J30" s="154">
        <f>ROUND(ROUND((SUM(BE86:BE144)), 2)*I30, 2)</f>
        <v>0</v>
      </c>
      <c r="K30" s="48"/>
    </row>
    <row r="31" s="1" customFormat="1" ht="14.4" customHeight="1">
      <c r="B31" s="43"/>
      <c r="C31" s="44"/>
      <c r="D31" s="44"/>
      <c r="E31" s="52" t="s">
        <v>44</v>
      </c>
      <c r="F31" s="154">
        <f>ROUND(SUM(BF86:BF144), 2)</f>
        <v>0</v>
      </c>
      <c r="G31" s="44"/>
      <c r="H31" s="44"/>
      <c r="I31" s="155">
        <v>0.14999999999999999</v>
      </c>
      <c r="J31" s="154">
        <f>ROUND(ROUND((SUM(BF86:BF144)), 2)*I31, 2)</f>
        <v>0</v>
      </c>
      <c r="K31" s="48"/>
    </row>
    <row r="32" hidden="1" s="1" customFormat="1" ht="14.4" customHeight="1">
      <c r="B32" s="43"/>
      <c r="C32" s="44"/>
      <c r="D32" s="44"/>
      <c r="E32" s="52" t="s">
        <v>45</v>
      </c>
      <c r="F32" s="154">
        <f>ROUND(SUM(BG86:BG144), 2)</f>
        <v>0</v>
      </c>
      <c r="G32" s="44"/>
      <c r="H32" s="44"/>
      <c r="I32" s="155">
        <v>0.20999999999999999</v>
      </c>
      <c r="J32" s="154">
        <v>0</v>
      </c>
      <c r="K32" s="48"/>
    </row>
    <row r="33" hidden="1" s="1" customFormat="1" ht="14.4" customHeight="1">
      <c r="B33" s="43"/>
      <c r="C33" s="44"/>
      <c r="D33" s="44"/>
      <c r="E33" s="52" t="s">
        <v>46</v>
      </c>
      <c r="F33" s="154">
        <f>ROUND(SUM(BH86:BH144), 2)</f>
        <v>0</v>
      </c>
      <c r="G33" s="44"/>
      <c r="H33" s="44"/>
      <c r="I33" s="155">
        <v>0.14999999999999999</v>
      </c>
      <c r="J33" s="154">
        <v>0</v>
      </c>
      <c r="K33" s="48"/>
    </row>
    <row r="34" hidden="1" s="1" customFormat="1" ht="14.4" customHeight="1">
      <c r="B34" s="43"/>
      <c r="C34" s="44"/>
      <c r="D34" s="44"/>
      <c r="E34" s="52" t="s">
        <v>47</v>
      </c>
      <c r="F34" s="154">
        <f>ROUND(SUM(BI86:BI144), 2)</f>
        <v>0</v>
      </c>
      <c r="G34" s="44"/>
      <c r="H34" s="44"/>
      <c r="I34" s="155">
        <v>0</v>
      </c>
      <c r="J34" s="154">
        <v>0</v>
      </c>
      <c r="K34" s="48"/>
    </row>
    <row r="35" s="1" customFormat="1" ht="6.96" customHeight="1">
      <c r="B35" s="43"/>
      <c r="C35" s="44"/>
      <c r="D35" s="44"/>
      <c r="E35" s="44"/>
      <c r="F35" s="44"/>
      <c r="G35" s="44"/>
      <c r="H35" s="44"/>
      <c r="I35" s="141"/>
      <c r="J35" s="44"/>
      <c r="K35" s="48"/>
    </row>
    <row r="36" s="1" customFormat="1" ht="25.44" customHeight="1">
      <c r="B36" s="43"/>
      <c r="C36" s="156"/>
      <c r="D36" s="157" t="s">
        <v>48</v>
      </c>
      <c r="E36" s="95"/>
      <c r="F36" s="95"/>
      <c r="G36" s="158" t="s">
        <v>49</v>
      </c>
      <c r="H36" s="159" t="s">
        <v>50</v>
      </c>
      <c r="I36" s="160"/>
      <c r="J36" s="161">
        <f>SUM(J27:J34)</f>
        <v>0</v>
      </c>
      <c r="K36" s="162"/>
    </row>
    <row r="37" s="1" customFormat="1" ht="14.4" customHeight="1">
      <c r="B37" s="64"/>
      <c r="C37" s="65"/>
      <c r="D37" s="65"/>
      <c r="E37" s="65"/>
      <c r="F37" s="65"/>
      <c r="G37" s="65"/>
      <c r="H37" s="65"/>
      <c r="I37" s="163"/>
      <c r="J37" s="65"/>
      <c r="K37" s="66"/>
    </row>
    <row r="41" s="1" customFormat="1" ht="6.96" customHeight="1">
      <c r="B41" s="164"/>
      <c r="C41" s="165"/>
      <c r="D41" s="165"/>
      <c r="E41" s="165"/>
      <c r="F41" s="165"/>
      <c r="G41" s="165"/>
      <c r="H41" s="165"/>
      <c r="I41" s="166"/>
      <c r="J41" s="165"/>
      <c r="K41" s="167"/>
    </row>
    <row r="42" s="1" customFormat="1" ht="36.96" customHeight="1">
      <c r="B42" s="43"/>
      <c r="C42" s="27" t="s">
        <v>118</v>
      </c>
      <c r="D42" s="44"/>
      <c r="E42" s="44"/>
      <c r="F42" s="44"/>
      <c r="G42" s="44"/>
      <c r="H42" s="44"/>
      <c r="I42" s="141"/>
      <c r="J42" s="44"/>
      <c r="K42" s="48"/>
    </row>
    <row r="43" s="1" customFormat="1" ht="6.96" customHeight="1">
      <c r="B43" s="43"/>
      <c r="C43" s="44"/>
      <c r="D43" s="44"/>
      <c r="E43" s="44"/>
      <c r="F43" s="44"/>
      <c r="G43" s="44"/>
      <c r="H43" s="44"/>
      <c r="I43" s="141"/>
      <c r="J43" s="44"/>
      <c r="K43" s="48"/>
    </row>
    <row r="44" s="1" customFormat="1" ht="14.4" customHeight="1">
      <c r="B44" s="43"/>
      <c r="C44" s="37" t="s">
        <v>18</v>
      </c>
      <c r="D44" s="44"/>
      <c r="E44" s="44"/>
      <c r="F44" s="44"/>
      <c r="G44" s="44"/>
      <c r="H44" s="44"/>
      <c r="I44" s="141"/>
      <c r="J44" s="44"/>
      <c r="K44" s="48"/>
    </row>
    <row r="45" s="1" customFormat="1" ht="16.5" customHeight="1">
      <c r="B45" s="43"/>
      <c r="C45" s="44"/>
      <c r="D45" s="44"/>
      <c r="E45" s="140" t="str">
        <f>E7</f>
        <v>Oprava podlah v dílnách areálu TSS</v>
      </c>
      <c r="F45" s="37"/>
      <c r="G45" s="37"/>
      <c r="H45" s="37"/>
      <c r="I45" s="141"/>
      <c r="J45" s="44"/>
      <c r="K45" s="48"/>
    </row>
    <row r="46" s="1" customFormat="1" ht="14.4" customHeight="1">
      <c r="B46" s="43"/>
      <c r="C46" s="37" t="s">
        <v>116</v>
      </c>
      <c r="D46" s="44"/>
      <c r="E46" s="44"/>
      <c r="F46" s="44"/>
      <c r="G46" s="44"/>
      <c r="H46" s="44"/>
      <c r="I46" s="141"/>
      <c r="J46" s="44"/>
      <c r="K46" s="48"/>
    </row>
    <row r="47" s="1" customFormat="1" ht="17.25" customHeight="1">
      <c r="B47" s="43"/>
      <c r="C47" s="44"/>
      <c r="D47" s="44"/>
      <c r="E47" s="142" t="str">
        <f>E9</f>
        <v>2017-133-10 - m.č.112 - dílna</v>
      </c>
      <c r="F47" s="44"/>
      <c r="G47" s="44"/>
      <c r="H47" s="44"/>
      <c r="I47" s="141"/>
      <c r="J47" s="44"/>
      <c r="K47" s="48"/>
    </row>
    <row r="48" s="1" customFormat="1" ht="6.96" customHeight="1">
      <c r="B48" s="43"/>
      <c r="C48" s="44"/>
      <c r="D48" s="44"/>
      <c r="E48" s="44"/>
      <c r="F48" s="44"/>
      <c r="G48" s="44"/>
      <c r="H48" s="44"/>
      <c r="I48" s="141"/>
      <c r="J48" s="44"/>
      <c r="K48" s="48"/>
    </row>
    <row r="49" s="1" customFormat="1" ht="18" customHeight="1">
      <c r="B49" s="43"/>
      <c r="C49" s="37" t="s">
        <v>23</v>
      </c>
      <c r="D49" s="44"/>
      <c r="E49" s="44"/>
      <c r="F49" s="32" t="str">
        <f>F12</f>
        <v>ul.Soudní 988, Praha 4</v>
      </c>
      <c r="G49" s="44"/>
      <c r="H49" s="44"/>
      <c r="I49" s="143" t="s">
        <v>25</v>
      </c>
      <c r="J49" s="144" t="str">
        <f>IF(J12="","",J12)</f>
        <v>26. 7. 2017</v>
      </c>
      <c r="K49" s="48"/>
    </row>
    <row r="50" s="1" customFormat="1" ht="6.96" customHeight="1">
      <c r="B50" s="43"/>
      <c r="C50" s="44"/>
      <c r="D50" s="44"/>
      <c r="E50" s="44"/>
      <c r="F50" s="44"/>
      <c r="G50" s="44"/>
      <c r="H50" s="44"/>
      <c r="I50" s="141"/>
      <c r="J50" s="44"/>
      <c r="K50" s="48"/>
    </row>
    <row r="51" s="1" customFormat="1">
      <c r="B51" s="43"/>
      <c r="C51" s="37" t="s">
        <v>27</v>
      </c>
      <c r="D51" s="44"/>
      <c r="E51" s="44"/>
      <c r="F51" s="32" t="str">
        <f>E15</f>
        <v>Vězeňská služba ČR Soudní 1672/1a, Praha 4</v>
      </c>
      <c r="G51" s="44"/>
      <c r="H51" s="44"/>
      <c r="I51" s="143" t="s">
        <v>33</v>
      </c>
      <c r="J51" s="41" t="str">
        <f>E21</f>
        <v>Arch.Ing. Lubomír Hromádko, Lamačova 858,Praha 5</v>
      </c>
      <c r="K51" s="48"/>
    </row>
    <row r="52" s="1" customFormat="1" ht="14.4" customHeight="1">
      <c r="B52" s="43"/>
      <c r="C52" s="37" t="s">
        <v>31</v>
      </c>
      <c r="D52" s="44"/>
      <c r="E52" s="44"/>
      <c r="F52" s="32" t="str">
        <f>IF(E18="","",E18)</f>
        <v/>
      </c>
      <c r="G52" s="44"/>
      <c r="H52" s="44"/>
      <c r="I52" s="141"/>
      <c r="J52" s="168"/>
      <c r="K52" s="48"/>
    </row>
    <row r="53" s="1" customFormat="1" ht="10.32" customHeight="1">
      <c r="B53" s="43"/>
      <c r="C53" s="44"/>
      <c r="D53" s="44"/>
      <c r="E53" s="44"/>
      <c r="F53" s="44"/>
      <c r="G53" s="44"/>
      <c r="H53" s="44"/>
      <c r="I53" s="141"/>
      <c r="J53" s="44"/>
      <c r="K53" s="48"/>
    </row>
    <row r="54" s="1" customFormat="1" ht="29.28" customHeight="1">
      <c r="B54" s="43"/>
      <c r="C54" s="169" t="s">
        <v>119</v>
      </c>
      <c r="D54" s="156"/>
      <c r="E54" s="156"/>
      <c r="F54" s="156"/>
      <c r="G54" s="156"/>
      <c r="H54" s="156"/>
      <c r="I54" s="170"/>
      <c r="J54" s="171" t="s">
        <v>120</v>
      </c>
      <c r="K54" s="172"/>
    </row>
    <row r="55" s="1" customFormat="1" ht="10.32" customHeight="1">
      <c r="B55" s="43"/>
      <c r="C55" s="44"/>
      <c r="D55" s="44"/>
      <c r="E55" s="44"/>
      <c r="F55" s="44"/>
      <c r="G55" s="44"/>
      <c r="H55" s="44"/>
      <c r="I55" s="141"/>
      <c r="J55" s="44"/>
      <c r="K55" s="48"/>
    </row>
    <row r="56" s="1" customFormat="1" ht="29.28" customHeight="1">
      <c r="B56" s="43"/>
      <c r="C56" s="173" t="s">
        <v>121</v>
      </c>
      <c r="D56" s="44"/>
      <c r="E56" s="44"/>
      <c r="F56" s="44"/>
      <c r="G56" s="44"/>
      <c r="H56" s="44"/>
      <c r="I56" s="141"/>
      <c r="J56" s="152">
        <f>J86</f>
        <v>0</v>
      </c>
      <c r="K56" s="48"/>
      <c r="AU56" s="21" t="s">
        <v>122</v>
      </c>
    </row>
    <row r="57" s="7" customFormat="1" ht="24.96" customHeight="1">
      <c r="B57" s="174"/>
      <c r="C57" s="175"/>
      <c r="D57" s="176" t="s">
        <v>123</v>
      </c>
      <c r="E57" s="177"/>
      <c r="F57" s="177"/>
      <c r="G57" s="177"/>
      <c r="H57" s="177"/>
      <c r="I57" s="178"/>
      <c r="J57" s="179">
        <f>J87</f>
        <v>0</v>
      </c>
      <c r="K57" s="180"/>
    </row>
    <row r="58" s="8" customFormat="1" ht="19.92" customHeight="1">
      <c r="B58" s="181"/>
      <c r="C58" s="182"/>
      <c r="D58" s="183" t="s">
        <v>124</v>
      </c>
      <c r="E58" s="184"/>
      <c r="F58" s="184"/>
      <c r="G58" s="184"/>
      <c r="H58" s="184"/>
      <c r="I58" s="185"/>
      <c r="J58" s="186">
        <f>J88</f>
        <v>0</v>
      </c>
      <c r="K58" s="187"/>
    </row>
    <row r="59" s="8" customFormat="1" ht="19.92" customHeight="1">
      <c r="B59" s="181"/>
      <c r="C59" s="182"/>
      <c r="D59" s="183" t="s">
        <v>130</v>
      </c>
      <c r="E59" s="184"/>
      <c r="F59" s="184"/>
      <c r="G59" s="184"/>
      <c r="H59" s="184"/>
      <c r="I59" s="185"/>
      <c r="J59" s="186">
        <f>J90</f>
        <v>0</v>
      </c>
      <c r="K59" s="187"/>
    </row>
    <row r="60" s="8" customFormat="1" ht="19.92" customHeight="1">
      <c r="B60" s="181"/>
      <c r="C60" s="182"/>
      <c r="D60" s="183" t="s">
        <v>133</v>
      </c>
      <c r="E60" s="184"/>
      <c r="F60" s="184"/>
      <c r="G60" s="184"/>
      <c r="H60" s="184"/>
      <c r="I60" s="185"/>
      <c r="J60" s="186">
        <f>J100</f>
        <v>0</v>
      </c>
      <c r="K60" s="187"/>
    </row>
    <row r="61" s="8" customFormat="1" ht="19.92" customHeight="1">
      <c r="B61" s="181"/>
      <c r="C61" s="182"/>
      <c r="D61" s="183" t="s">
        <v>134</v>
      </c>
      <c r="E61" s="184"/>
      <c r="F61" s="184"/>
      <c r="G61" s="184"/>
      <c r="H61" s="184"/>
      <c r="I61" s="185"/>
      <c r="J61" s="186">
        <f>J103</f>
        <v>0</v>
      </c>
      <c r="K61" s="187"/>
    </row>
    <row r="62" s="8" customFormat="1" ht="19.92" customHeight="1">
      <c r="B62" s="181"/>
      <c r="C62" s="182"/>
      <c r="D62" s="183" t="s">
        <v>138</v>
      </c>
      <c r="E62" s="184"/>
      <c r="F62" s="184"/>
      <c r="G62" s="184"/>
      <c r="H62" s="184"/>
      <c r="I62" s="185"/>
      <c r="J62" s="186">
        <f>J110</f>
        <v>0</v>
      </c>
      <c r="K62" s="187"/>
    </row>
    <row r="63" s="8" customFormat="1" ht="19.92" customHeight="1">
      <c r="B63" s="181"/>
      <c r="C63" s="182"/>
      <c r="D63" s="183" t="s">
        <v>139</v>
      </c>
      <c r="E63" s="184"/>
      <c r="F63" s="184"/>
      <c r="G63" s="184"/>
      <c r="H63" s="184"/>
      <c r="I63" s="185"/>
      <c r="J63" s="186">
        <f>J117</f>
        <v>0</v>
      </c>
      <c r="K63" s="187"/>
    </row>
    <row r="64" s="7" customFormat="1" ht="24.96" customHeight="1">
      <c r="B64" s="174"/>
      <c r="C64" s="175"/>
      <c r="D64" s="176" t="s">
        <v>140</v>
      </c>
      <c r="E64" s="177"/>
      <c r="F64" s="177"/>
      <c r="G64" s="177"/>
      <c r="H64" s="177"/>
      <c r="I64" s="178"/>
      <c r="J64" s="179">
        <f>J119</f>
        <v>0</v>
      </c>
      <c r="K64" s="180"/>
    </row>
    <row r="65" s="8" customFormat="1" ht="19.92" customHeight="1">
      <c r="B65" s="181"/>
      <c r="C65" s="182"/>
      <c r="D65" s="183" t="s">
        <v>141</v>
      </c>
      <c r="E65" s="184"/>
      <c r="F65" s="184"/>
      <c r="G65" s="184"/>
      <c r="H65" s="184"/>
      <c r="I65" s="185"/>
      <c r="J65" s="186">
        <f>J120</f>
        <v>0</v>
      </c>
      <c r="K65" s="187"/>
    </row>
    <row r="66" s="8" customFormat="1" ht="19.92" customHeight="1">
      <c r="B66" s="181"/>
      <c r="C66" s="182"/>
      <c r="D66" s="183" t="s">
        <v>143</v>
      </c>
      <c r="E66" s="184"/>
      <c r="F66" s="184"/>
      <c r="G66" s="184"/>
      <c r="H66" s="184"/>
      <c r="I66" s="185"/>
      <c r="J66" s="186">
        <f>J130</f>
        <v>0</v>
      </c>
      <c r="K66" s="187"/>
    </row>
    <row r="67" s="1" customFormat="1" ht="21.84" customHeight="1">
      <c r="B67" s="43"/>
      <c r="C67" s="44"/>
      <c r="D67" s="44"/>
      <c r="E67" s="44"/>
      <c r="F67" s="44"/>
      <c r="G67" s="44"/>
      <c r="H67" s="44"/>
      <c r="I67" s="141"/>
      <c r="J67" s="44"/>
      <c r="K67" s="48"/>
    </row>
    <row r="68" s="1" customFormat="1" ht="6.96" customHeight="1">
      <c r="B68" s="64"/>
      <c r="C68" s="65"/>
      <c r="D68" s="65"/>
      <c r="E68" s="65"/>
      <c r="F68" s="65"/>
      <c r="G68" s="65"/>
      <c r="H68" s="65"/>
      <c r="I68" s="163"/>
      <c r="J68" s="65"/>
      <c r="K68" s="66"/>
    </row>
    <row r="72" s="1" customFormat="1" ht="6.96" customHeight="1">
      <c r="B72" s="67"/>
      <c r="C72" s="68"/>
      <c r="D72" s="68"/>
      <c r="E72" s="68"/>
      <c r="F72" s="68"/>
      <c r="G72" s="68"/>
      <c r="H72" s="68"/>
      <c r="I72" s="166"/>
      <c r="J72" s="68"/>
      <c r="K72" s="68"/>
      <c r="L72" s="69"/>
    </row>
    <row r="73" s="1" customFormat="1" ht="36.96" customHeight="1">
      <c r="B73" s="43"/>
      <c r="C73" s="70" t="s">
        <v>148</v>
      </c>
      <c r="D73" s="71"/>
      <c r="E73" s="71"/>
      <c r="F73" s="71"/>
      <c r="G73" s="71"/>
      <c r="H73" s="71"/>
      <c r="I73" s="188"/>
      <c r="J73" s="71"/>
      <c r="K73" s="71"/>
      <c r="L73" s="69"/>
    </row>
    <row r="74" s="1" customFormat="1" ht="6.96" customHeight="1">
      <c r="B74" s="43"/>
      <c r="C74" s="71"/>
      <c r="D74" s="71"/>
      <c r="E74" s="71"/>
      <c r="F74" s="71"/>
      <c r="G74" s="71"/>
      <c r="H74" s="71"/>
      <c r="I74" s="188"/>
      <c r="J74" s="71"/>
      <c r="K74" s="71"/>
      <c r="L74" s="69"/>
    </row>
    <row r="75" s="1" customFormat="1" ht="14.4" customHeight="1">
      <c r="B75" s="43"/>
      <c r="C75" s="73" t="s">
        <v>18</v>
      </c>
      <c r="D75" s="71"/>
      <c r="E75" s="71"/>
      <c r="F75" s="71"/>
      <c r="G75" s="71"/>
      <c r="H75" s="71"/>
      <c r="I75" s="188"/>
      <c r="J75" s="71"/>
      <c r="K75" s="71"/>
      <c r="L75" s="69"/>
    </row>
    <row r="76" s="1" customFormat="1" ht="16.5" customHeight="1">
      <c r="B76" s="43"/>
      <c r="C76" s="71"/>
      <c r="D76" s="71"/>
      <c r="E76" s="189" t="str">
        <f>E7</f>
        <v>Oprava podlah v dílnách areálu TSS</v>
      </c>
      <c r="F76" s="73"/>
      <c r="G76" s="73"/>
      <c r="H76" s="73"/>
      <c r="I76" s="188"/>
      <c r="J76" s="71"/>
      <c r="K76" s="71"/>
      <c r="L76" s="69"/>
    </row>
    <row r="77" s="1" customFormat="1" ht="14.4" customHeight="1">
      <c r="B77" s="43"/>
      <c r="C77" s="73" t="s">
        <v>116</v>
      </c>
      <c r="D77" s="71"/>
      <c r="E77" s="71"/>
      <c r="F77" s="71"/>
      <c r="G77" s="71"/>
      <c r="H77" s="71"/>
      <c r="I77" s="188"/>
      <c r="J77" s="71"/>
      <c r="K77" s="71"/>
      <c r="L77" s="69"/>
    </row>
    <row r="78" s="1" customFormat="1" ht="17.25" customHeight="1">
      <c r="B78" s="43"/>
      <c r="C78" s="71"/>
      <c r="D78" s="71"/>
      <c r="E78" s="79" t="str">
        <f>E9</f>
        <v>2017-133-10 - m.č.112 - dílna</v>
      </c>
      <c r="F78" s="71"/>
      <c r="G78" s="71"/>
      <c r="H78" s="71"/>
      <c r="I78" s="188"/>
      <c r="J78" s="71"/>
      <c r="K78" s="71"/>
      <c r="L78" s="69"/>
    </row>
    <row r="79" s="1" customFormat="1" ht="6.96" customHeight="1">
      <c r="B79" s="43"/>
      <c r="C79" s="71"/>
      <c r="D79" s="71"/>
      <c r="E79" s="71"/>
      <c r="F79" s="71"/>
      <c r="G79" s="71"/>
      <c r="H79" s="71"/>
      <c r="I79" s="188"/>
      <c r="J79" s="71"/>
      <c r="K79" s="71"/>
      <c r="L79" s="69"/>
    </row>
    <row r="80" s="1" customFormat="1" ht="18" customHeight="1">
      <c r="B80" s="43"/>
      <c r="C80" s="73" t="s">
        <v>23</v>
      </c>
      <c r="D80" s="71"/>
      <c r="E80" s="71"/>
      <c r="F80" s="190" t="str">
        <f>F12</f>
        <v>ul.Soudní 988, Praha 4</v>
      </c>
      <c r="G80" s="71"/>
      <c r="H80" s="71"/>
      <c r="I80" s="191" t="s">
        <v>25</v>
      </c>
      <c r="J80" s="82" t="str">
        <f>IF(J12="","",J12)</f>
        <v>26. 7. 2017</v>
      </c>
      <c r="K80" s="71"/>
      <c r="L80" s="69"/>
    </row>
    <row r="81" s="1" customFormat="1" ht="6.96" customHeight="1">
      <c r="B81" s="43"/>
      <c r="C81" s="71"/>
      <c r="D81" s="71"/>
      <c r="E81" s="71"/>
      <c r="F81" s="71"/>
      <c r="G81" s="71"/>
      <c r="H81" s="71"/>
      <c r="I81" s="188"/>
      <c r="J81" s="71"/>
      <c r="K81" s="71"/>
      <c r="L81" s="69"/>
    </row>
    <row r="82" s="1" customFormat="1">
      <c r="B82" s="43"/>
      <c r="C82" s="73" t="s">
        <v>27</v>
      </c>
      <c r="D82" s="71"/>
      <c r="E82" s="71"/>
      <c r="F82" s="190" t="str">
        <f>E15</f>
        <v>Vězeňská služba ČR Soudní 1672/1a, Praha 4</v>
      </c>
      <c r="G82" s="71"/>
      <c r="H82" s="71"/>
      <c r="I82" s="191" t="s">
        <v>33</v>
      </c>
      <c r="J82" s="190" t="str">
        <f>E21</f>
        <v>Arch.Ing. Lubomír Hromádko, Lamačova 858,Praha 5</v>
      </c>
      <c r="K82" s="71"/>
      <c r="L82" s="69"/>
    </row>
    <row r="83" s="1" customFormat="1" ht="14.4" customHeight="1">
      <c r="B83" s="43"/>
      <c r="C83" s="73" t="s">
        <v>31</v>
      </c>
      <c r="D83" s="71"/>
      <c r="E83" s="71"/>
      <c r="F83" s="190" t="str">
        <f>IF(E18="","",E18)</f>
        <v/>
      </c>
      <c r="G83" s="71"/>
      <c r="H83" s="71"/>
      <c r="I83" s="188"/>
      <c r="J83" s="71"/>
      <c r="K83" s="71"/>
      <c r="L83" s="69"/>
    </row>
    <row r="84" s="1" customFormat="1" ht="10.32" customHeight="1">
      <c r="B84" s="43"/>
      <c r="C84" s="71"/>
      <c r="D84" s="71"/>
      <c r="E84" s="71"/>
      <c r="F84" s="71"/>
      <c r="G84" s="71"/>
      <c r="H84" s="71"/>
      <c r="I84" s="188"/>
      <c r="J84" s="71"/>
      <c r="K84" s="71"/>
      <c r="L84" s="69"/>
    </row>
    <row r="85" s="9" customFormat="1" ht="29.28" customHeight="1">
      <c r="B85" s="192"/>
      <c r="C85" s="193" t="s">
        <v>149</v>
      </c>
      <c r="D85" s="194" t="s">
        <v>57</v>
      </c>
      <c r="E85" s="194" t="s">
        <v>53</v>
      </c>
      <c r="F85" s="194" t="s">
        <v>150</v>
      </c>
      <c r="G85" s="194" t="s">
        <v>151</v>
      </c>
      <c r="H85" s="194" t="s">
        <v>152</v>
      </c>
      <c r="I85" s="195" t="s">
        <v>153</v>
      </c>
      <c r="J85" s="194" t="s">
        <v>120</v>
      </c>
      <c r="K85" s="196" t="s">
        <v>154</v>
      </c>
      <c r="L85" s="197"/>
      <c r="M85" s="99" t="s">
        <v>155</v>
      </c>
      <c r="N85" s="100" t="s">
        <v>42</v>
      </c>
      <c r="O85" s="100" t="s">
        <v>156</v>
      </c>
      <c r="P85" s="100" t="s">
        <v>157</v>
      </c>
      <c r="Q85" s="100" t="s">
        <v>158</v>
      </c>
      <c r="R85" s="100" t="s">
        <v>159</v>
      </c>
      <c r="S85" s="100" t="s">
        <v>160</v>
      </c>
      <c r="T85" s="101" t="s">
        <v>161</v>
      </c>
    </row>
    <row r="86" s="1" customFormat="1" ht="29.28" customHeight="1">
      <c r="B86" s="43"/>
      <c r="C86" s="105" t="s">
        <v>121</v>
      </c>
      <c r="D86" s="71"/>
      <c r="E86" s="71"/>
      <c r="F86" s="71"/>
      <c r="G86" s="71"/>
      <c r="H86" s="71"/>
      <c r="I86" s="188"/>
      <c r="J86" s="198">
        <f>BK86</f>
        <v>0</v>
      </c>
      <c r="K86" s="71"/>
      <c r="L86" s="69"/>
      <c r="M86" s="102"/>
      <c r="N86" s="103"/>
      <c r="O86" s="103"/>
      <c r="P86" s="199">
        <f>P87+P119</f>
        <v>0</v>
      </c>
      <c r="Q86" s="103"/>
      <c r="R86" s="199">
        <f>R87+R119</f>
        <v>1.7865591599999999</v>
      </c>
      <c r="S86" s="103"/>
      <c r="T86" s="200">
        <f>T87+T119</f>
        <v>2.4485999999999999</v>
      </c>
      <c r="AT86" s="21" t="s">
        <v>71</v>
      </c>
      <c r="AU86" s="21" t="s">
        <v>122</v>
      </c>
      <c r="BK86" s="201">
        <f>BK87+BK119</f>
        <v>0</v>
      </c>
    </row>
    <row r="87" s="10" customFormat="1" ht="37.44" customHeight="1">
      <c r="B87" s="202"/>
      <c r="C87" s="203"/>
      <c r="D87" s="204" t="s">
        <v>71</v>
      </c>
      <c r="E87" s="205" t="s">
        <v>162</v>
      </c>
      <c r="F87" s="205" t="s">
        <v>163</v>
      </c>
      <c r="G87" s="203"/>
      <c r="H87" s="203"/>
      <c r="I87" s="206"/>
      <c r="J87" s="207">
        <f>BK87</f>
        <v>0</v>
      </c>
      <c r="K87" s="203"/>
      <c r="L87" s="208"/>
      <c r="M87" s="209"/>
      <c r="N87" s="210"/>
      <c r="O87" s="210"/>
      <c r="P87" s="211">
        <f>P88+P90+P100+P103+P110+P117</f>
        <v>0</v>
      </c>
      <c r="Q87" s="210"/>
      <c r="R87" s="211">
        <f>R88+R90+R100+R103+R110+R117</f>
        <v>1.6099559999999999</v>
      </c>
      <c r="S87" s="210"/>
      <c r="T87" s="212">
        <f>T88+T90+T100+T103+T110+T117</f>
        <v>2.4485999999999999</v>
      </c>
      <c r="AR87" s="213" t="s">
        <v>80</v>
      </c>
      <c r="AT87" s="214" t="s">
        <v>71</v>
      </c>
      <c r="AU87" s="214" t="s">
        <v>72</v>
      </c>
      <c r="AY87" s="213" t="s">
        <v>164</v>
      </c>
      <c r="BK87" s="215">
        <f>BK88+BK90+BK100+BK103+BK110+BK117</f>
        <v>0</v>
      </c>
    </row>
    <row r="88" s="10" customFormat="1" ht="19.92" customHeight="1">
      <c r="B88" s="202"/>
      <c r="C88" s="203"/>
      <c r="D88" s="204" t="s">
        <v>71</v>
      </c>
      <c r="E88" s="216" t="s">
        <v>80</v>
      </c>
      <c r="F88" s="216" t="s">
        <v>165</v>
      </c>
      <c r="G88" s="203"/>
      <c r="H88" s="203"/>
      <c r="I88" s="206"/>
      <c r="J88" s="217">
        <f>BK88</f>
        <v>0</v>
      </c>
      <c r="K88" s="203"/>
      <c r="L88" s="208"/>
      <c r="M88" s="209"/>
      <c r="N88" s="210"/>
      <c r="O88" s="210"/>
      <c r="P88" s="211">
        <f>P89</f>
        <v>0</v>
      </c>
      <c r="Q88" s="210"/>
      <c r="R88" s="211">
        <f>R89</f>
        <v>0.0012720000000000001</v>
      </c>
      <c r="S88" s="210"/>
      <c r="T88" s="212">
        <f>T89</f>
        <v>2.4485999999999999</v>
      </c>
      <c r="AR88" s="213" t="s">
        <v>80</v>
      </c>
      <c r="AT88" s="214" t="s">
        <v>71</v>
      </c>
      <c r="AU88" s="214" t="s">
        <v>80</v>
      </c>
      <c r="AY88" s="213" t="s">
        <v>164</v>
      </c>
      <c r="BK88" s="215">
        <f>BK89</f>
        <v>0</v>
      </c>
    </row>
    <row r="89" s="1" customFormat="1" ht="38.25" customHeight="1">
      <c r="B89" s="43"/>
      <c r="C89" s="218" t="s">
        <v>80</v>
      </c>
      <c r="D89" s="218" t="s">
        <v>166</v>
      </c>
      <c r="E89" s="219" t="s">
        <v>167</v>
      </c>
      <c r="F89" s="220" t="s">
        <v>655</v>
      </c>
      <c r="G89" s="221" t="s">
        <v>169</v>
      </c>
      <c r="H89" s="222">
        <v>31.800000000000001</v>
      </c>
      <c r="I89" s="223"/>
      <c r="J89" s="224">
        <f>ROUND(I89*H89,2)</f>
        <v>0</v>
      </c>
      <c r="K89" s="220" t="s">
        <v>170</v>
      </c>
      <c r="L89" s="69"/>
      <c r="M89" s="225" t="s">
        <v>21</v>
      </c>
      <c r="N89" s="226" t="s">
        <v>43</v>
      </c>
      <c r="O89" s="44"/>
      <c r="P89" s="227">
        <f>O89*H89</f>
        <v>0</v>
      </c>
      <c r="Q89" s="227">
        <v>4.0000000000000003E-05</v>
      </c>
      <c r="R89" s="227">
        <f>Q89*H89</f>
        <v>0.0012720000000000001</v>
      </c>
      <c r="S89" s="227">
        <v>0.076999999999999999</v>
      </c>
      <c r="T89" s="228">
        <f>S89*H89</f>
        <v>2.4485999999999999</v>
      </c>
      <c r="AR89" s="21" t="s">
        <v>171</v>
      </c>
      <c r="AT89" s="21" t="s">
        <v>166</v>
      </c>
      <c r="AU89" s="21" t="s">
        <v>82</v>
      </c>
      <c r="AY89" s="21" t="s">
        <v>164</v>
      </c>
      <c r="BE89" s="229">
        <f>IF(N89="základní",J89,0)</f>
        <v>0</v>
      </c>
      <c r="BF89" s="229">
        <f>IF(N89="snížená",J89,0)</f>
        <v>0</v>
      </c>
      <c r="BG89" s="229">
        <f>IF(N89="zákl. přenesená",J89,0)</f>
        <v>0</v>
      </c>
      <c r="BH89" s="229">
        <f>IF(N89="sníž. přenesená",J89,0)</f>
        <v>0</v>
      </c>
      <c r="BI89" s="229">
        <f>IF(N89="nulová",J89,0)</f>
        <v>0</v>
      </c>
      <c r="BJ89" s="21" t="s">
        <v>80</v>
      </c>
      <c r="BK89" s="229">
        <f>ROUND(I89*H89,2)</f>
        <v>0</v>
      </c>
      <c r="BL89" s="21" t="s">
        <v>171</v>
      </c>
      <c r="BM89" s="21" t="s">
        <v>1052</v>
      </c>
    </row>
    <row r="90" s="10" customFormat="1" ht="29.88" customHeight="1">
      <c r="B90" s="202"/>
      <c r="C90" s="203"/>
      <c r="D90" s="204" t="s">
        <v>71</v>
      </c>
      <c r="E90" s="216" t="s">
        <v>192</v>
      </c>
      <c r="F90" s="216" t="s">
        <v>265</v>
      </c>
      <c r="G90" s="203"/>
      <c r="H90" s="203"/>
      <c r="I90" s="206"/>
      <c r="J90" s="217">
        <f>BK90</f>
        <v>0</v>
      </c>
      <c r="K90" s="203"/>
      <c r="L90" s="208"/>
      <c r="M90" s="209"/>
      <c r="N90" s="210"/>
      <c r="O90" s="210"/>
      <c r="P90" s="211">
        <f>SUM(P91:P99)</f>
        <v>0</v>
      </c>
      <c r="Q90" s="210"/>
      <c r="R90" s="211">
        <f>SUM(R91:R99)</f>
        <v>1.5990942000000001</v>
      </c>
      <c r="S90" s="210"/>
      <c r="T90" s="212">
        <f>SUM(T91:T99)</f>
        <v>0</v>
      </c>
      <c r="AR90" s="213" t="s">
        <v>80</v>
      </c>
      <c r="AT90" s="214" t="s">
        <v>71</v>
      </c>
      <c r="AU90" s="214" t="s">
        <v>80</v>
      </c>
      <c r="AY90" s="213" t="s">
        <v>164</v>
      </c>
      <c r="BK90" s="215">
        <f>SUM(BK91:BK99)</f>
        <v>0</v>
      </c>
    </row>
    <row r="91" s="1" customFormat="1" ht="25.5" customHeight="1">
      <c r="B91" s="43"/>
      <c r="C91" s="218" t="s">
        <v>82</v>
      </c>
      <c r="D91" s="218" t="s">
        <v>166</v>
      </c>
      <c r="E91" s="219" t="s">
        <v>1053</v>
      </c>
      <c r="F91" s="220" t="s">
        <v>1054</v>
      </c>
      <c r="G91" s="221" t="s">
        <v>169</v>
      </c>
      <c r="H91" s="222">
        <v>31.800000000000001</v>
      </c>
      <c r="I91" s="223"/>
      <c r="J91" s="224">
        <f>ROUND(I91*H91,2)</f>
        <v>0</v>
      </c>
      <c r="K91" s="220" t="s">
        <v>170</v>
      </c>
      <c r="L91" s="69"/>
      <c r="M91" s="225" t="s">
        <v>21</v>
      </c>
      <c r="N91" s="226" t="s">
        <v>43</v>
      </c>
      <c r="O91" s="44"/>
      <c r="P91" s="227">
        <f>O91*H91</f>
        <v>0</v>
      </c>
      <c r="Q91" s="227">
        <v>0</v>
      </c>
      <c r="R91" s="227">
        <f>Q91*H91</f>
        <v>0</v>
      </c>
      <c r="S91" s="227">
        <v>0</v>
      </c>
      <c r="T91" s="228">
        <f>S91*H91</f>
        <v>0</v>
      </c>
      <c r="AR91" s="21" t="s">
        <v>171</v>
      </c>
      <c r="AT91" s="21" t="s">
        <v>166</v>
      </c>
      <c r="AU91" s="21" t="s">
        <v>82</v>
      </c>
      <c r="AY91" s="21" t="s">
        <v>164</v>
      </c>
      <c r="BE91" s="229">
        <f>IF(N91="základní",J91,0)</f>
        <v>0</v>
      </c>
      <c r="BF91" s="229">
        <f>IF(N91="snížená",J91,0)</f>
        <v>0</v>
      </c>
      <c r="BG91" s="229">
        <f>IF(N91="zákl. přenesená",J91,0)</f>
        <v>0</v>
      </c>
      <c r="BH91" s="229">
        <f>IF(N91="sníž. přenesená",J91,0)</f>
        <v>0</v>
      </c>
      <c r="BI91" s="229">
        <f>IF(N91="nulová",J91,0)</f>
        <v>0</v>
      </c>
      <c r="BJ91" s="21" t="s">
        <v>80</v>
      </c>
      <c r="BK91" s="229">
        <f>ROUND(I91*H91,2)</f>
        <v>0</v>
      </c>
      <c r="BL91" s="21" t="s">
        <v>171</v>
      </c>
      <c r="BM91" s="21" t="s">
        <v>1055</v>
      </c>
    </row>
    <row r="92" s="1" customFormat="1" ht="25.5" customHeight="1">
      <c r="B92" s="43"/>
      <c r="C92" s="241" t="s">
        <v>178</v>
      </c>
      <c r="D92" s="241" t="s">
        <v>225</v>
      </c>
      <c r="E92" s="242" t="s">
        <v>1056</v>
      </c>
      <c r="F92" s="243" t="s">
        <v>1057</v>
      </c>
      <c r="G92" s="244" t="s">
        <v>285</v>
      </c>
      <c r="H92" s="245">
        <v>1272</v>
      </c>
      <c r="I92" s="246"/>
      <c r="J92" s="247">
        <f>ROUND(I92*H92,2)</f>
        <v>0</v>
      </c>
      <c r="K92" s="243" t="s">
        <v>21</v>
      </c>
      <c r="L92" s="248"/>
      <c r="M92" s="249" t="s">
        <v>21</v>
      </c>
      <c r="N92" s="250" t="s">
        <v>43</v>
      </c>
      <c r="O92" s="44"/>
      <c r="P92" s="227">
        <f>O92*H92</f>
        <v>0</v>
      </c>
      <c r="Q92" s="227">
        <v>0.001</v>
      </c>
      <c r="R92" s="227">
        <f>Q92*H92</f>
        <v>1.272</v>
      </c>
      <c r="S92" s="227">
        <v>0</v>
      </c>
      <c r="T92" s="228">
        <f>S92*H92</f>
        <v>0</v>
      </c>
      <c r="AR92" s="21" t="s">
        <v>200</v>
      </c>
      <c r="AT92" s="21" t="s">
        <v>225</v>
      </c>
      <c r="AU92" s="21" t="s">
        <v>82</v>
      </c>
      <c r="AY92" s="21" t="s">
        <v>164</v>
      </c>
      <c r="BE92" s="229">
        <f>IF(N92="základní",J92,0)</f>
        <v>0</v>
      </c>
      <c r="BF92" s="229">
        <f>IF(N92="snížená",J92,0)</f>
        <v>0</v>
      </c>
      <c r="BG92" s="229">
        <f>IF(N92="zákl. přenesená",J92,0)</f>
        <v>0</v>
      </c>
      <c r="BH92" s="229">
        <f>IF(N92="sníž. přenesená",J92,0)</f>
        <v>0</v>
      </c>
      <c r="BI92" s="229">
        <f>IF(N92="nulová",J92,0)</f>
        <v>0</v>
      </c>
      <c r="BJ92" s="21" t="s">
        <v>80</v>
      </c>
      <c r="BK92" s="229">
        <f>ROUND(I92*H92,2)</f>
        <v>0</v>
      </c>
      <c r="BL92" s="21" t="s">
        <v>171</v>
      </c>
      <c r="BM92" s="21" t="s">
        <v>1058</v>
      </c>
    </row>
    <row r="93" s="1" customFormat="1" ht="25.5" customHeight="1">
      <c r="B93" s="43"/>
      <c r="C93" s="218" t="s">
        <v>171</v>
      </c>
      <c r="D93" s="218" t="s">
        <v>166</v>
      </c>
      <c r="E93" s="219" t="s">
        <v>279</v>
      </c>
      <c r="F93" s="220" t="s">
        <v>280</v>
      </c>
      <c r="G93" s="221" t="s">
        <v>169</v>
      </c>
      <c r="H93" s="222">
        <v>31.800000000000001</v>
      </c>
      <c r="I93" s="223"/>
      <c r="J93" s="224">
        <f>ROUND(I93*H93,2)</f>
        <v>0</v>
      </c>
      <c r="K93" s="220" t="s">
        <v>21</v>
      </c>
      <c r="L93" s="69"/>
      <c r="M93" s="225" t="s">
        <v>21</v>
      </c>
      <c r="N93" s="226" t="s">
        <v>43</v>
      </c>
      <c r="O93" s="44"/>
      <c r="P93" s="227">
        <f>O93*H93</f>
        <v>0</v>
      </c>
      <c r="Q93" s="227">
        <v>0.010200000000000001</v>
      </c>
      <c r="R93" s="227">
        <f>Q93*H93</f>
        <v>0.32436000000000004</v>
      </c>
      <c r="S93" s="227">
        <v>0</v>
      </c>
      <c r="T93" s="228">
        <f>S93*H93</f>
        <v>0</v>
      </c>
      <c r="AR93" s="21" t="s">
        <v>171</v>
      </c>
      <c r="AT93" s="21" t="s">
        <v>166</v>
      </c>
      <c r="AU93" s="21" t="s">
        <v>82</v>
      </c>
      <c r="AY93" s="21" t="s">
        <v>164</v>
      </c>
      <c r="BE93" s="229">
        <f>IF(N93="základní",J93,0)</f>
        <v>0</v>
      </c>
      <c r="BF93" s="229">
        <f>IF(N93="snížená",J93,0)</f>
        <v>0</v>
      </c>
      <c r="BG93" s="229">
        <f>IF(N93="zákl. přenesená",J93,0)</f>
        <v>0</v>
      </c>
      <c r="BH93" s="229">
        <f>IF(N93="sníž. přenesená",J93,0)</f>
        <v>0</v>
      </c>
      <c r="BI93" s="229">
        <f>IF(N93="nulová",J93,0)</f>
        <v>0</v>
      </c>
      <c r="BJ93" s="21" t="s">
        <v>80</v>
      </c>
      <c r="BK93" s="229">
        <f>ROUND(I93*H93,2)</f>
        <v>0</v>
      </c>
      <c r="BL93" s="21" t="s">
        <v>171</v>
      </c>
      <c r="BM93" s="21" t="s">
        <v>1059</v>
      </c>
    </row>
    <row r="94" s="1" customFormat="1" ht="25.5" customHeight="1">
      <c r="B94" s="43"/>
      <c r="C94" s="241" t="s">
        <v>188</v>
      </c>
      <c r="D94" s="241" t="s">
        <v>225</v>
      </c>
      <c r="E94" s="242" t="s">
        <v>283</v>
      </c>
      <c r="F94" s="243" t="s">
        <v>284</v>
      </c>
      <c r="G94" s="244" t="s">
        <v>285</v>
      </c>
      <c r="H94" s="245">
        <v>1049.4000000000001</v>
      </c>
      <c r="I94" s="246"/>
      <c r="J94" s="247">
        <f>ROUND(I94*H94,2)</f>
        <v>0</v>
      </c>
      <c r="K94" s="243" t="s">
        <v>21</v>
      </c>
      <c r="L94" s="248"/>
      <c r="M94" s="249" t="s">
        <v>21</v>
      </c>
      <c r="N94" s="250" t="s">
        <v>43</v>
      </c>
      <c r="O94" s="44"/>
      <c r="P94" s="227">
        <f>O94*H94</f>
        <v>0</v>
      </c>
      <c r="Q94" s="227">
        <v>0</v>
      </c>
      <c r="R94" s="227">
        <f>Q94*H94</f>
        <v>0</v>
      </c>
      <c r="S94" s="227">
        <v>0</v>
      </c>
      <c r="T94" s="228">
        <f>S94*H94</f>
        <v>0</v>
      </c>
      <c r="AR94" s="21" t="s">
        <v>200</v>
      </c>
      <c r="AT94" s="21" t="s">
        <v>225</v>
      </c>
      <c r="AU94" s="21" t="s">
        <v>82</v>
      </c>
      <c r="AY94" s="21" t="s">
        <v>164</v>
      </c>
      <c r="BE94" s="229">
        <f>IF(N94="základní",J94,0)</f>
        <v>0</v>
      </c>
      <c r="BF94" s="229">
        <f>IF(N94="snížená",J94,0)</f>
        <v>0</v>
      </c>
      <c r="BG94" s="229">
        <f>IF(N94="zákl. přenesená",J94,0)</f>
        <v>0</v>
      </c>
      <c r="BH94" s="229">
        <f>IF(N94="sníž. přenesená",J94,0)</f>
        <v>0</v>
      </c>
      <c r="BI94" s="229">
        <f>IF(N94="nulová",J94,0)</f>
        <v>0</v>
      </c>
      <c r="BJ94" s="21" t="s">
        <v>80</v>
      </c>
      <c r="BK94" s="229">
        <f>ROUND(I94*H94,2)</f>
        <v>0</v>
      </c>
      <c r="BL94" s="21" t="s">
        <v>171</v>
      </c>
      <c r="BM94" s="21" t="s">
        <v>1060</v>
      </c>
    </row>
    <row r="95" s="1" customFormat="1" ht="16.5" customHeight="1">
      <c r="B95" s="43"/>
      <c r="C95" s="218" t="s">
        <v>192</v>
      </c>
      <c r="D95" s="218" t="s">
        <v>166</v>
      </c>
      <c r="E95" s="219" t="s">
        <v>288</v>
      </c>
      <c r="F95" s="220" t="s">
        <v>289</v>
      </c>
      <c r="G95" s="221" t="s">
        <v>169</v>
      </c>
      <c r="H95" s="222">
        <v>31.800000000000001</v>
      </c>
      <c r="I95" s="223"/>
      <c r="J95" s="224">
        <f>ROUND(I95*H95,2)</f>
        <v>0</v>
      </c>
      <c r="K95" s="220" t="s">
        <v>21</v>
      </c>
      <c r="L95" s="69"/>
      <c r="M95" s="225" t="s">
        <v>21</v>
      </c>
      <c r="N95" s="226" t="s">
        <v>43</v>
      </c>
      <c r="O95" s="44"/>
      <c r="P95" s="227">
        <f>O95*H95</f>
        <v>0</v>
      </c>
      <c r="Q95" s="227">
        <v>0</v>
      </c>
      <c r="R95" s="227">
        <f>Q95*H95</f>
        <v>0</v>
      </c>
      <c r="S95" s="227">
        <v>0</v>
      </c>
      <c r="T95" s="228">
        <f>S95*H95</f>
        <v>0</v>
      </c>
      <c r="AR95" s="21" t="s">
        <v>171</v>
      </c>
      <c r="AT95" s="21" t="s">
        <v>166</v>
      </c>
      <c r="AU95" s="21" t="s">
        <v>82</v>
      </c>
      <c r="AY95" s="21" t="s">
        <v>164</v>
      </c>
      <c r="BE95" s="229">
        <f>IF(N95="základní",J95,0)</f>
        <v>0</v>
      </c>
      <c r="BF95" s="229">
        <f>IF(N95="snížená",J95,0)</f>
        <v>0</v>
      </c>
      <c r="BG95" s="229">
        <f>IF(N95="zákl. přenesená",J95,0)</f>
        <v>0</v>
      </c>
      <c r="BH95" s="229">
        <f>IF(N95="sníž. přenesená",J95,0)</f>
        <v>0</v>
      </c>
      <c r="BI95" s="229">
        <f>IF(N95="nulová",J95,0)</f>
        <v>0</v>
      </c>
      <c r="BJ95" s="21" t="s">
        <v>80</v>
      </c>
      <c r="BK95" s="229">
        <f>ROUND(I95*H95,2)</f>
        <v>0</v>
      </c>
      <c r="BL95" s="21" t="s">
        <v>171</v>
      </c>
      <c r="BM95" s="21" t="s">
        <v>1061</v>
      </c>
    </row>
    <row r="96" s="1" customFormat="1" ht="16.5" customHeight="1">
      <c r="B96" s="43"/>
      <c r="C96" s="241" t="s">
        <v>196</v>
      </c>
      <c r="D96" s="241" t="s">
        <v>225</v>
      </c>
      <c r="E96" s="242" t="s">
        <v>292</v>
      </c>
      <c r="F96" s="243" t="s">
        <v>293</v>
      </c>
      <c r="G96" s="244" t="s">
        <v>285</v>
      </c>
      <c r="H96" s="245">
        <v>190.80000000000001</v>
      </c>
      <c r="I96" s="246"/>
      <c r="J96" s="247">
        <f>ROUND(I96*H96,2)</f>
        <v>0</v>
      </c>
      <c r="K96" s="243" t="s">
        <v>21</v>
      </c>
      <c r="L96" s="248"/>
      <c r="M96" s="249" t="s">
        <v>21</v>
      </c>
      <c r="N96" s="250" t="s">
        <v>43</v>
      </c>
      <c r="O96" s="44"/>
      <c r="P96" s="227">
        <f>O96*H96</f>
        <v>0</v>
      </c>
      <c r="Q96" s="227">
        <v>0</v>
      </c>
      <c r="R96" s="227">
        <f>Q96*H96</f>
        <v>0</v>
      </c>
      <c r="S96" s="227">
        <v>0</v>
      </c>
      <c r="T96" s="228">
        <f>S96*H96</f>
        <v>0</v>
      </c>
      <c r="AR96" s="21" t="s">
        <v>200</v>
      </c>
      <c r="AT96" s="21" t="s">
        <v>225</v>
      </c>
      <c r="AU96" s="21" t="s">
        <v>82</v>
      </c>
      <c r="AY96" s="21" t="s">
        <v>164</v>
      </c>
      <c r="BE96" s="229">
        <f>IF(N96="základní",J96,0)</f>
        <v>0</v>
      </c>
      <c r="BF96" s="229">
        <f>IF(N96="snížená",J96,0)</f>
        <v>0</v>
      </c>
      <c r="BG96" s="229">
        <f>IF(N96="zákl. přenesená",J96,0)</f>
        <v>0</v>
      </c>
      <c r="BH96" s="229">
        <f>IF(N96="sníž. přenesená",J96,0)</f>
        <v>0</v>
      </c>
      <c r="BI96" s="229">
        <f>IF(N96="nulová",J96,0)</f>
        <v>0</v>
      </c>
      <c r="BJ96" s="21" t="s">
        <v>80</v>
      </c>
      <c r="BK96" s="229">
        <f>ROUND(I96*H96,2)</f>
        <v>0</v>
      </c>
      <c r="BL96" s="21" t="s">
        <v>171</v>
      </c>
      <c r="BM96" s="21" t="s">
        <v>1062</v>
      </c>
    </row>
    <row r="97" s="1" customFormat="1" ht="25.5" customHeight="1">
      <c r="B97" s="43"/>
      <c r="C97" s="218" t="s">
        <v>200</v>
      </c>
      <c r="D97" s="218" t="s">
        <v>166</v>
      </c>
      <c r="E97" s="219" t="s">
        <v>662</v>
      </c>
      <c r="F97" s="220" t="s">
        <v>663</v>
      </c>
      <c r="G97" s="221" t="s">
        <v>258</v>
      </c>
      <c r="H97" s="222">
        <v>2.1000000000000001</v>
      </c>
      <c r="I97" s="223"/>
      <c r="J97" s="224">
        <f>ROUND(I97*H97,2)</f>
        <v>0</v>
      </c>
      <c r="K97" s="220" t="s">
        <v>170</v>
      </c>
      <c r="L97" s="69"/>
      <c r="M97" s="225" t="s">
        <v>21</v>
      </c>
      <c r="N97" s="226" t="s">
        <v>43</v>
      </c>
      <c r="O97" s="44"/>
      <c r="P97" s="227">
        <f>O97*H97</f>
        <v>0</v>
      </c>
      <c r="Q97" s="227">
        <v>0.0011999999999999999</v>
      </c>
      <c r="R97" s="227">
        <f>Q97*H97</f>
        <v>0.0025199999999999997</v>
      </c>
      <c r="S97" s="227">
        <v>0</v>
      </c>
      <c r="T97" s="228">
        <f>S97*H97</f>
        <v>0</v>
      </c>
      <c r="AR97" s="21" t="s">
        <v>171</v>
      </c>
      <c r="AT97" s="21" t="s">
        <v>166</v>
      </c>
      <c r="AU97" s="21" t="s">
        <v>82</v>
      </c>
      <c r="AY97" s="21" t="s">
        <v>164</v>
      </c>
      <c r="BE97" s="229">
        <f>IF(N97="základní",J97,0)</f>
        <v>0</v>
      </c>
      <c r="BF97" s="229">
        <f>IF(N97="snížená",J97,0)</f>
        <v>0</v>
      </c>
      <c r="BG97" s="229">
        <f>IF(N97="zákl. přenesená",J97,0)</f>
        <v>0</v>
      </c>
      <c r="BH97" s="229">
        <f>IF(N97="sníž. přenesená",J97,0)</f>
        <v>0</v>
      </c>
      <c r="BI97" s="229">
        <f>IF(N97="nulová",J97,0)</f>
        <v>0</v>
      </c>
      <c r="BJ97" s="21" t="s">
        <v>80</v>
      </c>
      <c r="BK97" s="229">
        <f>ROUND(I97*H97,2)</f>
        <v>0</v>
      </c>
      <c r="BL97" s="21" t="s">
        <v>171</v>
      </c>
      <c r="BM97" s="21" t="s">
        <v>1063</v>
      </c>
    </row>
    <row r="98" s="1" customFormat="1" ht="16.5" customHeight="1">
      <c r="B98" s="43"/>
      <c r="C98" s="218" t="s">
        <v>206</v>
      </c>
      <c r="D98" s="218" t="s">
        <v>166</v>
      </c>
      <c r="E98" s="219" t="s">
        <v>296</v>
      </c>
      <c r="F98" s="220" t="s">
        <v>297</v>
      </c>
      <c r="G98" s="221" t="s">
        <v>169</v>
      </c>
      <c r="H98" s="222">
        <v>31.800000000000001</v>
      </c>
      <c r="I98" s="223"/>
      <c r="J98" s="224">
        <f>ROUND(I98*H98,2)</f>
        <v>0</v>
      </c>
      <c r="K98" s="220" t="s">
        <v>170</v>
      </c>
      <c r="L98" s="69"/>
      <c r="M98" s="225" t="s">
        <v>21</v>
      </c>
      <c r="N98" s="226" t="s">
        <v>43</v>
      </c>
      <c r="O98" s="44"/>
      <c r="P98" s="227">
        <f>O98*H98</f>
        <v>0</v>
      </c>
      <c r="Q98" s="227">
        <v>0</v>
      </c>
      <c r="R98" s="227">
        <f>Q98*H98</f>
        <v>0</v>
      </c>
      <c r="S98" s="227">
        <v>0</v>
      </c>
      <c r="T98" s="228">
        <f>S98*H98</f>
        <v>0</v>
      </c>
      <c r="AR98" s="21" t="s">
        <v>171</v>
      </c>
      <c r="AT98" s="21" t="s">
        <v>166</v>
      </c>
      <c r="AU98" s="21" t="s">
        <v>82</v>
      </c>
      <c r="AY98" s="21" t="s">
        <v>164</v>
      </c>
      <c r="BE98" s="229">
        <f>IF(N98="základní",J98,0)</f>
        <v>0</v>
      </c>
      <c r="BF98" s="229">
        <f>IF(N98="snížená",J98,0)</f>
        <v>0</v>
      </c>
      <c r="BG98" s="229">
        <f>IF(N98="zákl. přenesená",J98,0)</f>
        <v>0</v>
      </c>
      <c r="BH98" s="229">
        <f>IF(N98="sníž. přenesená",J98,0)</f>
        <v>0</v>
      </c>
      <c r="BI98" s="229">
        <f>IF(N98="nulová",J98,0)</f>
        <v>0</v>
      </c>
      <c r="BJ98" s="21" t="s">
        <v>80</v>
      </c>
      <c r="BK98" s="229">
        <f>ROUND(I98*H98,2)</f>
        <v>0</v>
      </c>
      <c r="BL98" s="21" t="s">
        <v>171</v>
      </c>
      <c r="BM98" s="21" t="s">
        <v>1064</v>
      </c>
    </row>
    <row r="99" s="1" customFormat="1" ht="25.5" customHeight="1">
      <c r="B99" s="43"/>
      <c r="C99" s="218" t="s">
        <v>212</v>
      </c>
      <c r="D99" s="218" t="s">
        <v>166</v>
      </c>
      <c r="E99" s="219" t="s">
        <v>300</v>
      </c>
      <c r="F99" s="220" t="s">
        <v>301</v>
      </c>
      <c r="G99" s="221" t="s">
        <v>258</v>
      </c>
      <c r="H99" s="222">
        <v>21.420000000000002</v>
      </c>
      <c r="I99" s="223"/>
      <c r="J99" s="224">
        <f>ROUND(I99*H99,2)</f>
        <v>0</v>
      </c>
      <c r="K99" s="220" t="s">
        <v>170</v>
      </c>
      <c r="L99" s="69"/>
      <c r="M99" s="225" t="s">
        <v>21</v>
      </c>
      <c r="N99" s="226" t="s">
        <v>43</v>
      </c>
      <c r="O99" s="44"/>
      <c r="P99" s="227">
        <f>O99*H99</f>
        <v>0</v>
      </c>
      <c r="Q99" s="227">
        <v>1.0000000000000001E-05</v>
      </c>
      <c r="R99" s="227">
        <f>Q99*H99</f>
        <v>0.00021420000000000003</v>
      </c>
      <c r="S99" s="227">
        <v>0</v>
      </c>
      <c r="T99" s="228">
        <f>S99*H99</f>
        <v>0</v>
      </c>
      <c r="AR99" s="21" t="s">
        <v>171</v>
      </c>
      <c r="AT99" s="21" t="s">
        <v>166</v>
      </c>
      <c r="AU99" s="21" t="s">
        <v>82</v>
      </c>
      <c r="AY99" s="21" t="s">
        <v>164</v>
      </c>
      <c r="BE99" s="229">
        <f>IF(N99="základní",J99,0)</f>
        <v>0</v>
      </c>
      <c r="BF99" s="229">
        <f>IF(N99="snížená",J99,0)</f>
        <v>0</v>
      </c>
      <c r="BG99" s="229">
        <f>IF(N99="zákl. přenesená",J99,0)</f>
        <v>0</v>
      </c>
      <c r="BH99" s="229">
        <f>IF(N99="sníž. přenesená",J99,0)</f>
        <v>0</v>
      </c>
      <c r="BI99" s="229">
        <f>IF(N99="nulová",J99,0)</f>
        <v>0</v>
      </c>
      <c r="BJ99" s="21" t="s">
        <v>80</v>
      </c>
      <c r="BK99" s="229">
        <f>ROUND(I99*H99,2)</f>
        <v>0</v>
      </c>
      <c r="BL99" s="21" t="s">
        <v>171</v>
      </c>
      <c r="BM99" s="21" t="s">
        <v>1065</v>
      </c>
    </row>
    <row r="100" s="10" customFormat="1" ht="29.88" customHeight="1">
      <c r="B100" s="202"/>
      <c r="C100" s="203"/>
      <c r="D100" s="204" t="s">
        <v>71</v>
      </c>
      <c r="E100" s="216" t="s">
        <v>323</v>
      </c>
      <c r="F100" s="216" t="s">
        <v>324</v>
      </c>
      <c r="G100" s="203"/>
      <c r="H100" s="203"/>
      <c r="I100" s="206"/>
      <c r="J100" s="217">
        <f>BK100</f>
        <v>0</v>
      </c>
      <c r="K100" s="203"/>
      <c r="L100" s="208"/>
      <c r="M100" s="209"/>
      <c r="N100" s="210"/>
      <c r="O100" s="210"/>
      <c r="P100" s="211">
        <f>SUM(P101:P102)</f>
        <v>0</v>
      </c>
      <c r="Q100" s="210"/>
      <c r="R100" s="211">
        <f>SUM(R101:R102)</f>
        <v>0.0067277999999999999</v>
      </c>
      <c r="S100" s="210"/>
      <c r="T100" s="212">
        <f>SUM(T101:T102)</f>
        <v>0</v>
      </c>
      <c r="AR100" s="213" t="s">
        <v>80</v>
      </c>
      <c r="AT100" s="214" t="s">
        <v>71</v>
      </c>
      <c r="AU100" s="214" t="s">
        <v>80</v>
      </c>
      <c r="AY100" s="213" t="s">
        <v>164</v>
      </c>
      <c r="BK100" s="215">
        <f>SUM(BK101:BK102)</f>
        <v>0</v>
      </c>
    </row>
    <row r="101" s="1" customFormat="1" ht="38.25" customHeight="1">
      <c r="B101" s="43"/>
      <c r="C101" s="218" t="s">
        <v>216</v>
      </c>
      <c r="D101" s="218" t="s">
        <v>166</v>
      </c>
      <c r="E101" s="219" t="s">
        <v>326</v>
      </c>
      <c r="F101" s="220" t="s">
        <v>327</v>
      </c>
      <c r="G101" s="221" t="s">
        <v>258</v>
      </c>
      <c r="H101" s="222">
        <v>21.420000000000002</v>
      </c>
      <c r="I101" s="223"/>
      <c r="J101" s="224">
        <f>ROUND(I101*H101,2)</f>
        <v>0</v>
      </c>
      <c r="K101" s="220" t="s">
        <v>21</v>
      </c>
      <c r="L101" s="69"/>
      <c r="M101" s="225" t="s">
        <v>21</v>
      </c>
      <c r="N101" s="226" t="s">
        <v>43</v>
      </c>
      <c r="O101" s="44"/>
      <c r="P101" s="227">
        <f>O101*H101</f>
        <v>0</v>
      </c>
      <c r="Q101" s="227">
        <v>9.0000000000000006E-05</v>
      </c>
      <c r="R101" s="227">
        <f>Q101*H101</f>
        <v>0.0019278000000000004</v>
      </c>
      <c r="S101" s="227">
        <v>0</v>
      </c>
      <c r="T101" s="228">
        <f>S101*H101</f>
        <v>0</v>
      </c>
      <c r="AR101" s="21" t="s">
        <v>171</v>
      </c>
      <c r="AT101" s="21" t="s">
        <v>166</v>
      </c>
      <c r="AU101" s="21" t="s">
        <v>82</v>
      </c>
      <c r="AY101" s="21" t="s">
        <v>164</v>
      </c>
      <c r="BE101" s="229">
        <f>IF(N101="základní",J101,0)</f>
        <v>0</v>
      </c>
      <c r="BF101" s="229">
        <f>IF(N101="snížená",J101,0)</f>
        <v>0</v>
      </c>
      <c r="BG101" s="229">
        <f>IF(N101="zákl. přenesená",J101,0)</f>
        <v>0</v>
      </c>
      <c r="BH101" s="229">
        <f>IF(N101="sníž. přenesená",J101,0)</f>
        <v>0</v>
      </c>
      <c r="BI101" s="229">
        <f>IF(N101="nulová",J101,0)</f>
        <v>0</v>
      </c>
      <c r="BJ101" s="21" t="s">
        <v>80</v>
      </c>
      <c r="BK101" s="229">
        <f>ROUND(I101*H101,2)</f>
        <v>0</v>
      </c>
      <c r="BL101" s="21" t="s">
        <v>171</v>
      </c>
      <c r="BM101" s="21" t="s">
        <v>1066</v>
      </c>
    </row>
    <row r="102" s="1" customFormat="1" ht="25.5" customHeight="1">
      <c r="B102" s="43"/>
      <c r="C102" s="241" t="s">
        <v>221</v>
      </c>
      <c r="D102" s="241" t="s">
        <v>225</v>
      </c>
      <c r="E102" s="242" t="s">
        <v>330</v>
      </c>
      <c r="F102" s="243" t="s">
        <v>331</v>
      </c>
      <c r="G102" s="244" t="s">
        <v>332</v>
      </c>
      <c r="H102" s="245">
        <v>8</v>
      </c>
      <c r="I102" s="246"/>
      <c r="J102" s="247">
        <f>ROUND(I102*H102,2)</f>
        <v>0</v>
      </c>
      <c r="K102" s="243" t="s">
        <v>21</v>
      </c>
      <c r="L102" s="248"/>
      <c r="M102" s="249" t="s">
        <v>21</v>
      </c>
      <c r="N102" s="250" t="s">
        <v>43</v>
      </c>
      <c r="O102" s="44"/>
      <c r="P102" s="227">
        <f>O102*H102</f>
        <v>0</v>
      </c>
      <c r="Q102" s="227">
        <v>0.00059999999999999995</v>
      </c>
      <c r="R102" s="227">
        <f>Q102*H102</f>
        <v>0.0047999999999999996</v>
      </c>
      <c r="S102" s="227">
        <v>0</v>
      </c>
      <c r="T102" s="228">
        <f>S102*H102</f>
        <v>0</v>
      </c>
      <c r="AR102" s="21" t="s">
        <v>200</v>
      </c>
      <c r="AT102" s="21" t="s">
        <v>225</v>
      </c>
      <c r="AU102" s="21" t="s">
        <v>82</v>
      </c>
      <c r="AY102" s="21" t="s">
        <v>164</v>
      </c>
      <c r="BE102" s="229">
        <f>IF(N102="základní",J102,0)</f>
        <v>0</v>
      </c>
      <c r="BF102" s="229">
        <f>IF(N102="snížená",J102,0)</f>
        <v>0</v>
      </c>
      <c r="BG102" s="229">
        <f>IF(N102="zákl. přenesená",J102,0)</f>
        <v>0</v>
      </c>
      <c r="BH102" s="229">
        <f>IF(N102="sníž. přenesená",J102,0)</f>
        <v>0</v>
      </c>
      <c r="BI102" s="229">
        <f>IF(N102="nulová",J102,0)</f>
        <v>0</v>
      </c>
      <c r="BJ102" s="21" t="s">
        <v>80</v>
      </c>
      <c r="BK102" s="229">
        <f>ROUND(I102*H102,2)</f>
        <v>0</v>
      </c>
      <c r="BL102" s="21" t="s">
        <v>171</v>
      </c>
      <c r="BM102" s="21" t="s">
        <v>1067</v>
      </c>
    </row>
    <row r="103" s="10" customFormat="1" ht="29.88" customHeight="1">
      <c r="B103" s="202"/>
      <c r="C103" s="203"/>
      <c r="D103" s="204" t="s">
        <v>71</v>
      </c>
      <c r="E103" s="216" t="s">
        <v>334</v>
      </c>
      <c r="F103" s="216" t="s">
        <v>335</v>
      </c>
      <c r="G103" s="203"/>
      <c r="H103" s="203"/>
      <c r="I103" s="206"/>
      <c r="J103" s="217">
        <f>BK103</f>
        <v>0</v>
      </c>
      <c r="K103" s="203"/>
      <c r="L103" s="208"/>
      <c r="M103" s="209"/>
      <c r="N103" s="210"/>
      <c r="O103" s="210"/>
      <c r="P103" s="211">
        <f>SUM(P104:P109)</f>
        <v>0</v>
      </c>
      <c r="Q103" s="210"/>
      <c r="R103" s="211">
        <f>SUM(R104:R109)</f>
        <v>0.002862</v>
      </c>
      <c r="S103" s="210"/>
      <c r="T103" s="212">
        <f>SUM(T104:T109)</f>
        <v>0</v>
      </c>
      <c r="AR103" s="213" t="s">
        <v>80</v>
      </c>
      <c r="AT103" s="214" t="s">
        <v>71</v>
      </c>
      <c r="AU103" s="214" t="s">
        <v>80</v>
      </c>
      <c r="AY103" s="213" t="s">
        <v>164</v>
      </c>
      <c r="BK103" s="215">
        <f>SUM(BK104:BK109)</f>
        <v>0</v>
      </c>
    </row>
    <row r="104" s="1" customFormat="1" ht="63.75" customHeight="1">
      <c r="B104" s="43"/>
      <c r="C104" s="218" t="s">
        <v>176</v>
      </c>
      <c r="D104" s="218" t="s">
        <v>166</v>
      </c>
      <c r="E104" s="219" t="s">
        <v>353</v>
      </c>
      <c r="F104" s="220" t="s">
        <v>354</v>
      </c>
      <c r="G104" s="221" t="s">
        <v>169</v>
      </c>
      <c r="H104" s="222">
        <v>31.800000000000001</v>
      </c>
      <c r="I104" s="223"/>
      <c r="J104" s="224">
        <f>ROUND(I104*H104,2)</f>
        <v>0</v>
      </c>
      <c r="K104" s="220" t="s">
        <v>170</v>
      </c>
      <c r="L104" s="69"/>
      <c r="M104" s="225" t="s">
        <v>21</v>
      </c>
      <c r="N104" s="226" t="s">
        <v>43</v>
      </c>
      <c r="O104" s="44"/>
      <c r="P104" s="227">
        <f>O104*H104</f>
        <v>0</v>
      </c>
      <c r="Q104" s="227">
        <v>4.0000000000000003E-05</v>
      </c>
      <c r="R104" s="227">
        <f>Q104*H104</f>
        <v>0.0012720000000000001</v>
      </c>
      <c r="S104" s="227">
        <v>0</v>
      </c>
      <c r="T104" s="228">
        <f>S104*H104</f>
        <v>0</v>
      </c>
      <c r="AR104" s="21" t="s">
        <v>171</v>
      </c>
      <c r="AT104" s="21" t="s">
        <v>166</v>
      </c>
      <c r="AU104" s="21" t="s">
        <v>82</v>
      </c>
      <c r="AY104" s="21" t="s">
        <v>164</v>
      </c>
      <c r="BE104" s="229">
        <f>IF(N104="základní",J104,0)</f>
        <v>0</v>
      </c>
      <c r="BF104" s="229">
        <f>IF(N104="snížená",J104,0)</f>
        <v>0</v>
      </c>
      <c r="BG104" s="229">
        <f>IF(N104="zákl. přenesená",J104,0)</f>
        <v>0</v>
      </c>
      <c r="BH104" s="229">
        <f>IF(N104="sníž. přenesená",J104,0)</f>
        <v>0</v>
      </c>
      <c r="BI104" s="229">
        <f>IF(N104="nulová",J104,0)</f>
        <v>0</v>
      </c>
      <c r="BJ104" s="21" t="s">
        <v>80</v>
      </c>
      <c r="BK104" s="229">
        <f>ROUND(I104*H104,2)</f>
        <v>0</v>
      </c>
      <c r="BL104" s="21" t="s">
        <v>171</v>
      </c>
      <c r="BM104" s="21" t="s">
        <v>1068</v>
      </c>
    </row>
    <row r="105" s="1" customFormat="1" ht="25.5" customHeight="1">
      <c r="B105" s="43"/>
      <c r="C105" s="218" t="s">
        <v>230</v>
      </c>
      <c r="D105" s="218" t="s">
        <v>166</v>
      </c>
      <c r="E105" s="219" t="s">
        <v>341</v>
      </c>
      <c r="F105" s="220" t="s">
        <v>342</v>
      </c>
      <c r="G105" s="221" t="s">
        <v>169</v>
      </c>
      <c r="H105" s="222">
        <v>31.800000000000001</v>
      </c>
      <c r="I105" s="223"/>
      <c r="J105" s="224">
        <f>ROUND(I105*H105,2)</f>
        <v>0</v>
      </c>
      <c r="K105" s="220" t="s">
        <v>170</v>
      </c>
      <c r="L105" s="69"/>
      <c r="M105" s="225" t="s">
        <v>21</v>
      </c>
      <c r="N105" s="226" t="s">
        <v>43</v>
      </c>
      <c r="O105" s="44"/>
      <c r="P105" s="227">
        <f>O105*H105</f>
        <v>0</v>
      </c>
      <c r="Q105" s="227">
        <v>0</v>
      </c>
      <c r="R105" s="227">
        <f>Q105*H105</f>
        <v>0</v>
      </c>
      <c r="S105" s="227">
        <v>0</v>
      </c>
      <c r="T105" s="228">
        <f>S105*H105</f>
        <v>0</v>
      </c>
      <c r="AR105" s="21" t="s">
        <v>171</v>
      </c>
      <c r="AT105" s="21" t="s">
        <v>166</v>
      </c>
      <c r="AU105" s="21" t="s">
        <v>82</v>
      </c>
      <c r="AY105" s="21" t="s">
        <v>164</v>
      </c>
      <c r="BE105" s="229">
        <f>IF(N105="základní",J105,0)</f>
        <v>0</v>
      </c>
      <c r="BF105" s="229">
        <f>IF(N105="snížená",J105,0)</f>
        <v>0</v>
      </c>
      <c r="BG105" s="229">
        <f>IF(N105="zákl. přenesená",J105,0)</f>
        <v>0</v>
      </c>
      <c r="BH105" s="229">
        <f>IF(N105="sníž. přenesená",J105,0)</f>
        <v>0</v>
      </c>
      <c r="BI105" s="229">
        <f>IF(N105="nulová",J105,0)</f>
        <v>0</v>
      </c>
      <c r="BJ105" s="21" t="s">
        <v>80</v>
      </c>
      <c r="BK105" s="229">
        <f>ROUND(I105*H105,2)</f>
        <v>0</v>
      </c>
      <c r="BL105" s="21" t="s">
        <v>171</v>
      </c>
      <c r="BM105" s="21" t="s">
        <v>1069</v>
      </c>
    </row>
    <row r="106" s="1" customFormat="1" ht="25.5" customHeight="1">
      <c r="B106" s="43"/>
      <c r="C106" s="218" t="s">
        <v>10</v>
      </c>
      <c r="D106" s="218" t="s">
        <v>166</v>
      </c>
      <c r="E106" s="219" t="s">
        <v>345</v>
      </c>
      <c r="F106" s="220" t="s">
        <v>346</v>
      </c>
      <c r="G106" s="221" t="s">
        <v>169</v>
      </c>
      <c r="H106" s="222">
        <v>31.800000000000001</v>
      </c>
      <c r="I106" s="223"/>
      <c r="J106" s="224">
        <f>ROUND(I106*H106,2)</f>
        <v>0</v>
      </c>
      <c r="K106" s="220" t="s">
        <v>170</v>
      </c>
      <c r="L106" s="69"/>
      <c r="M106" s="225" t="s">
        <v>21</v>
      </c>
      <c r="N106" s="226" t="s">
        <v>43</v>
      </c>
      <c r="O106" s="44"/>
      <c r="P106" s="227">
        <f>O106*H106</f>
        <v>0</v>
      </c>
      <c r="Q106" s="227">
        <v>0</v>
      </c>
      <c r="R106" s="227">
        <f>Q106*H106</f>
        <v>0</v>
      </c>
      <c r="S106" s="227">
        <v>0</v>
      </c>
      <c r="T106" s="228">
        <f>S106*H106</f>
        <v>0</v>
      </c>
      <c r="AR106" s="21" t="s">
        <v>171</v>
      </c>
      <c r="AT106" s="21" t="s">
        <v>166</v>
      </c>
      <c r="AU106" s="21" t="s">
        <v>82</v>
      </c>
      <c r="AY106" s="21" t="s">
        <v>164</v>
      </c>
      <c r="BE106" s="229">
        <f>IF(N106="základní",J106,0)</f>
        <v>0</v>
      </c>
      <c r="BF106" s="229">
        <f>IF(N106="snížená",J106,0)</f>
        <v>0</v>
      </c>
      <c r="BG106" s="229">
        <f>IF(N106="zákl. přenesená",J106,0)</f>
        <v>0</v>
      </c>
      <c r="BH106" s="229">
        <f>IF(N106="sníž. přenesená",J106,0)</f>
        <v>0</v>
      </c>
      <c r="BI106" s="229">
        <f>IF(N106="nulová",J106,0)</f>
        <v>0</v>
      </c>
      <c r="BJ106" s="21" t="s">
        <v>80</v>
      </c>
      <c r="BK106" s="229">
        <f>ROUND(I106*H106,2)</f>
        <v>0</v>
      </c>
      <c r="BL106" s="21" t="s">
        <v>171</v>
      </c>
      <c r="BM106" s="21" t="s">
        <v>1070</v>
      </c>
    </row>
    <row r="107" s="1" customFormat="1" ht="16.5" customHeight="1">
      <c r="B107" s="43"/>
      <c r="C107" s="241" t="s">
        <v>183</v>
      </c>
      <c r="D107" s="241" t="s">
        <v>225</v>
      </c>
      <c r="E107" s="242" t="s">
        <v>349</v>
      </c>
      <c r="F107" s="243" t="s">
        <v>350</v>
      </c>
      <c r="G107" s="244" t="s">
        <v>263</v>
      </c>
      <c r="H107" s="245">
        <v>1.5900000000000001</v>
      </c>
      <c r="I107" s="246"/>
      <c r="J107" s="247">
        <f>ROUND(I107*H107,2)</f>
        <v>0</v>
      </c>
      <c r="K107" s="243" t="s">
        <v>21</v>
      </c>
      <c r="L107" s="248"/>
      <c r="M107" s="249" t="s">
        <v>21</v>
      </c>
      <c r="N107" s="250" t="s">
        <v>43</v>
      </c>
      <c r="O107" s="44"/>
      <c r="P107" s="227">
        <f>O107*H107</f>
        <v>0</v>
      </c>
      <c r="Q107" s="227">
        <v>0.001</v>
      </c>
      <c r="R107" s="227">
        <f>Q107*H107</f>
        <v>0.0015900000000000001</v>
      </c>
      <c r="S107" s="227">
        <v>0</v>
      </c>
      <c r="T107" s="228">
        <f>S107*H107</f>
        <v>0</v>
      </c>
      <c r="AR107" s="21" t="s">
        <v>200</v>
      </c>
      <c r="AT107" s="21" t="s">
        <v>225</v>
      </c>
      <c r="AU107" s="21" t="s">
        <v>82</v>
      </c>
      <c r="AY107" s="21" t="s">
        <v>164</v>
      </c>
      <c r="BE107" s="229">
        <f>IF(N107="základní",J107,0)</f>
        <v>0</v>
      </c>
      <c r="BF107" s="229">
        <f>IF(N107="snížená",J107,0)</f>
        <v>0</v>
      </c>
      <c r="BG107" s="229">
        <f>IF(N107="zákl. přenesená",J107,0)</f>
        <v>0</v>
      </c>
      <c r="BH107" s="229">
        <f>IF(N107="sníž. přenesená",J107,0)</f>
        <v>0</v>
      </c>
      <c r="BI107" s="229">
        <f>IF(N107="nulová",J107,0)</f>
        <v>0</v>
      </c>
      <c r="BJ107" s="21" t="s">
        <v>80</v>
      </c>
      <c r="BK107" s="229">
        <f>ROUND(I107*H107,2)</f>
        <v>0</v>
      </c>
      <c r="BL107" s="21" t="s">
        <v>171</v>
      </c>
      <c r="BM107" s="21" t="s">
        <v>1071</v>
      </c>
    </row>
    <row r="108" s="1" customFormat="1" ht="25.5" customHeight="1">
      <c r="B108" s="43"/>
      <c r="C108" s="218" t="s">
        <v>210</v>
      </c>
      <c r="D108" s="218" t="s">
        <v>166</v>
      </c>
      <c r="E108" s="219" t="s">
        <v>670</v>
      </c>
      <c r="F108" s="220" t="s">
        <v>671</v>
      </c>
      <c r="G108" s="221" t="s">
        <v>169</v>
      </c>
      <c r="H108" s="222">
        <v>0.41999999999999998</v>
      </c>
      <c r="I108" s="223"/>
      <c r="J108" s="224">
        <f>ROUND(I108*H108,2)</f>
        <v>0</v>
      </c>
      <c r="K108" s="220" t="s">
        <v>170</v>
      </c>
      <c r="L108" s="69"/>
      <c r="M108" s="225" t="s">
        <v>21</v>
      </c>
      <c r="N108" s="226" t="s">
        <v>43</v>
      </c>
      <c r="O108" s="44"/>
      <c r="P108" s="227">
        <f>O108*H108</f>
        <v>0</v>
      </c>
      <c r="Q108" s="227">
        <v>0</v>
      </c>
      <c r="R108" s="227">
        <f>Q108*H108</f>
        <v>0</v>
      </c>
      <c r="S108" s="227">
        <v>0</v>
      </c>
      <c r="T108" s="228">
        <f>S108*H108</f>
        <v>0</v>
      </c>
      <c r="AR108" s="21" t="s">
        <v>171</v>
      </c>
      <c r="AT108" s="21" t="s">
        <v>166</v>
      </c>
      <c r="AU108" s="21" t="s">
        <v>82</v>
      </c>
      <c r="AY108" s="21" t="s">
        <v>164</v>
      </c>
      <c r="BE108" s="229">
        <f>IF(N108="základní",J108,0)</f>
        <v>0</v>
      </c>
      <c r="BF108" s="229">
        <f>IF(N108="snížená",J108,0)</f>
        <v>0</v>
      </c>
      <c r="BG108" s="229">
        <f>IF(N108="zákl. přenesená",J108,0)</f>
        <v>0</v>
      </c>
      <c r="BH108" s="229">
        <f>IF(N108="sníž. přenesená",J108,0)</f>
        <v>0</v>
      </c>
      <c r="BI108" s="229">
        <f>IF(N108="nulová",J108,0)</f>
        <v>0</v>
      </c>
      <c r="BJ108" s="21" t="s">
        <v>80</v>
      </c>
      <c r="BK108" s="229">
        <f>ROUND(I108*H108,2)</f>
        <v>0</v>
      </c>
      <c r="BL108" s="21" t="s">
        <v>171</v>
      </c>
      <c r="BM108" s="21" t="s">
        <v>1072</v>
      </c>
    </row>
    <row r="109" s="1" customFormat="1" ht="16.5" customHeight="1">
      <c r="B109" s="43"/>
      <c r="C109" s="218" t="s">
        <v>243</v>
      </c>
      <c r="D109" s="218" t="s">
        <v>166</v>
      </c>
      <c r="E109" s="219" t="s">
        <v>729</v>
      </c>
      <c r="F109" s="220" t="s">
        <v>730</v>
      </c>
      <c r="G109" s="221" t="s">
        <v>258</v>
      </c>
      <c r="H109" s="222">
        <v>2.1000000000000001</v>
      </c>
      <c r="I109" s="223"/>
      <c r="J109" s="224">
        <f>ROUND(I109*H109,2)</f>
        <v>0</v>
      </c>
      <c r="K109" s="220" t="s">
        <v>170</v>
      </c>
      <c r="L109" s="69"/>
      <c r="M109" s="225" t="s">
        <v>21</v>
      </c>
      <c r="N109" s="226" t="s">
        <v>43</v>
      </c>
      <c r="O109" s="44"/>
      <c r="P109" s="227">
        <f>O109*H109</f>
        <v>0</v>
      </c>
      <c r="Q109" s="227">
        <v>0</v>
      </c>
      <c r="R109" s="227">
        <f>Q109*H109</f>
        <v>0</v>
      </c>
      <c r="S109" s="227">
        <v>0</v>
      </c>
      <c r="T109" s="228">
        <f>S109*H109</f>
        <v>0</v>
      </c>
      <c r="AR109" s="21" t="s">
        <v>171</v>
      </c>
      <c r="AT109" s="21" t="s">
        <v>166</v>
      </c>
      <c r="AU109" s="21" t="s">
        <v>82</v>
      </c>
      <c r="AY109" s="21" t="s">
        <v>164</v>
      </c>
      <c r="BE109" s="229">
        <f>IF(N109="základní",J109,0)</f>
        <v>0</v>
      </c>
      <c r="BF109" s="229">
        <f>IF(N109="snížená",J109,0)</f>
        <v>0</v>
      </c>
      <c r="BG109" s="229">
        <f>IF(N109="zákl. přenesená",J109,0)</f>
        <v>0</v>
      </c>
      <c r="BH109" s="229">
        <f>IF(N109="sníž. přenesená",J109,0)</f>
        <v>0</v>
      </c>
      <c r="BI109" s="229">
        <f>IF(N109="nulová",J109,0)</f>
        <v>0</v>
      </c>
      <c r="BJ109" s="21" t="s">
        <v>80</v>
      </c>
      <c r="BK109" s="229">
        <f>ROUND(I109*H109,2)</f>
        <v>0</v>
      </c>
      <c r="BL109" s="21" t="s">
        <v>171</v>
      </c>
      <c r="BM109" s="21" t="s">
        <v>1073</v>
      </c>
    </row>
    <row r="110" s="10" customFormat="1" ht="29.88" customHeight="1">
      <c r="B110" s="202"/>
      <c r="C110" s="203"/>
      <c r="D110" s="204" t="s">
        <v>71</v>
      </c>
      <c r="E110" s="216" t="s">
        <v>402</v>
      </c>
      <c r="F110" s="216" t="s">
        <v>403</v>
      </c>
      <c r="G110" s="203"/>
      <c r="H110" s="203"/>
      <c r="I110" s="206"/>
      <c r="J110" s="217">
        <f>BK110</f>
        <v>0</v>
      </c>
      <c r="K110" s="203"/>
      <c r="L110" s="208"/>
      <c r="M110" s="209"/>
      <c r="N110" s="210"/>
      <c r="O110" s="210"/>
      <c r="P110" s="211">
        <f>SUM(P111:P116)</f>
        <v>0</v>
      </c>
      <c r="Q110" s="210"/>
      <c r="R110" s="211">
        <f>SUM(R111:R116)</f>
        <v>0</v>
      </c>
      <c r="S110" s="210"/>
      <c r="T110" s="212">
        <f>SUM(T111:T116)</f>
        <v>0</v>
      </c>
      <c r="AR110" s="213" t="s">
        <v>80</v>
      </c>
      <c r="AT110" s="214" t="s">
        <v>71</v>
      </c>
      <c r="AU110" s="214" t="s">
        <v>80</v>
      </c>
      <c r="AY110" s="213" t="s">
        <v>164</v>
      </c>
      <c r="BK110" s="215">
        <f>SUM(BK111:BK116)</f>
        <v>0</v>
      </c>
    </row>
    <row r="111" s="1" customFormat="1" ht="25.5" customHeight="1">
      <c r="B111" s="43"/>
      <c r="C111" s="218" t="s">
        <v>247</v>
      </c>
      <c r="D111" s="218" t="s">
        <v>166</v>
      </c>
      <c r="E111" s="219" t="s">
        <v>405</v>
      </c>
      <c r="F111" s="220" t="s">
        <v>406</v>
      </c>
      <c r="G111" s="221" t="s">
        <v>219</v>
      </c>
      <c r="H111" s="222">
        <v>2.4489999999999998</v>
      </c>
      <c r="I111" s="223"/>
      <c r="J111" s="224">
        <f>ROUND(I111*H111,2)</f>
        <v>0</v>
      </c>
      <c r="K111" s="220" t="s">
        <v>170</v>
      </c>
      <c r="L111" s="69"/>
      <c r="M111" s="225" t="s">
        <v>21</v>
      </c>
      <c r="N111" s="226" t="s">
        <v>43</v>
      </c>
      <c r="O111" s="44"/>
      <c r="P111" s="227">
        <f>O111*H111</f>
        <v>0</v>
      </c>
      <c r="Q111" s="227">
        <v>0</v>
      </c>
      <c r="R111" s="227">
        <f>Q111*H111</f>
        <v>0</v>
      </c>
      <c r="S111" s="227">
        <v>0</v>
      </c>
      <c r="T111" s="228">
        <f>S111*H111</f>
        <v>0</v>
      </c>
      <c r="AR111" s="21" t="s">
        <v>171</v>
      </c>
      <c r="AT111" s="21" t="s">
        <v>166</v>
      </c>
      <c r="AU111" s="21" t="s">
        <v>82</v>
      </c>
      <c r="AY111" s="21" t="s">
        <v>164</v>
      </c>
      <c r="BE111" s="229">
        <f>IF(N111="základní",J111,0)</f>
        <v>0</v>
      </c>
      <c r="BF111" s="229">
        <f>IF(N111="snížená",J111,0)</f>
        <v>0</v>
      </c>
      <c r="BG111" s="229">
        <f>IF(N111="zákl. přenesená",J111,0)</f>
        <v>0</v>
      </c>
      <c r="BH111" s="229">
        <f>IF(N111="sníž. přenesená",J111,0)</f>
        <v>0</v>
      </c>
      <c r="BI111" s="229">
        <f>IF(N111="nulová",J111,0)</f>
        <v>0</v>
      </c>
      <c r="BJ111" s="21" t="s">
        <v>80</v>
      </c>
      <c r="BK111" s="229">
        <f>ROUND(I111*H111,2)</f>
        <v>0</v>
      </c>
      <c r="BL111" s="21" t="s">
        <v>171</v>
      </c>
      <c r="BM111" s="21" t="s">
        <v>1074</v>
      </c>
    </row>
    <row r="112" s="1" customFormat="1" ht="25.5" customHeight="1">
      <c r="B112" s="43"/>
      <c r="C112" s="218" t="s">
        <v>251</v>
      </c>
      <c r="D112" s="218" t="s">
        <v>166</v>
      </c>
      <c r="E112" s="219" t="s">
        <v>409</v>
      </c>
      <c r="F112" s="220" t="s">
        <v>410</v>
      </c>
      <c r="G112" s="221" t="s">
        <v>219</v>
      </c>
      <c r="H112" s="222">
        <v>2.4489999999999998</v>
      </c>
      <c r="I112" s="223"/>
      <c r="J112" s="224">
        <f>ROUND(I112*H112,2)</f>
        <v>0</v>
      </c>
      <c r="K112" s="220" t="s">
        <v>170</v>
      </c>
      <c r="L112" s="69"/>
      <c r="M112" s="225" t="s">
        <v>21</v>
      </c>
      <c r="N112" s="226" t="s">
        <v>43</v>
      </c>
      <c r="O112" s="44"/>
      <c r="P112" s="227">
        <f>O112*H112</f>
        <v>0</v>
      </c>
      <c r="Q112" s="227">
        <v>0</v>
      </c>
      <c r="R112" s="227">
        <f>Q112*H112</f>
        <v>0</v>
      </c>
      <c r="S112" s="227">
        <v>0</v>
      </c>
      <c r="T112" s="228">
        <f>S112*H112</f>
        <v>0</v>
      </c>
      <c r="AR112" s="21" t="s">
        <v>171</v>
      </c>
      <c r="AT112" s="21" t="s">
        <v>166</v>
      </c>
      <c r="AU112" s="21" t="s">
        <v>82</v>
      </c>
      <c r="AY112" s="21" t="s">
        <v>164</v>
      </c>
      <c r="BE112" s="229">
        <f>IF(N112="základní",J112,0)</f>
        <v>0</v>
      </c>
      <c r="BF112" s="229">
        <f>IF(N112="snížená",J112,0)</f>
        <v>0</v>
      </c>
      <c r="BG112" s="229">
        <f>IF(N112="zákl. přenesená",J112,0)</f>
        <v>0</v>
      </c>
      <c r="BH112" s="229">
        <f>IF(N112="sníž. přenesená",J112,0)</f>
        <v>0</v>
      </c>
      <c r="BI112" s="229">
        <f>IF(N112="nulová",J112,0)</f>
        <v>0</v>
      </c>
      <c r="BJ112" s="21" t="s">
        <v>80</v>
      </c>
      <c r="BK112" s="229">
        <f>ROUND(I112*H112,2)</f>
        <v>0</v>
      </c>
      <c r="BL112" s="21" t="s">
        <v>171</v>
      </c>
      <c r="BM112" s="21" t="s">
        <v>1075</v>
      </c>
    </row>
    <row r="113" s="1" customFormat="1" ht="25.5" customHeight="1">
      <c r="B113" s="43"/>
      <c r="C113" s="218" t="s">
        <v>9</v>
      </c>
      <c r="D113" s="218" t="s">
        <v>166</v>
      </c>
      <c r="E113" s="219" t="s">
        <v>413</v>
      </c>
      <c r="F113" s="220" t="s">
        <v>414</v>
      </c>
      <c r="G113" s="221" t="s">
        <v>219</v>
      </c>
      <c r="H113" s="222">
        <v>24.489999999999998</v>
      </c>
      <c r="I113" s="223"/>
      <c r="J113" s="224">
        <f>ROUND(I113*H113,2)</f>
        <v>0</v>
      </c>
      <c r="K113" s="220" t="s">
        <v>170</v>
      </c>
      <c r="L113" s="69"/>
      <c r="M113" s="225" t="s">
        <v>21</v>
      </c>
      <c r="N113" s="226" t="s">
        <v>43</v>
      </c>
      <c r="O113" s="44"/>
      <c r="P113" s="227">
        <f>O113*H113</f>
        <v>0</v>
      </c>
      <c r="Q113" s="227">
        <v>0</v>
      </c>
      <c r="R113" s="227">
        <f>Q113*H113</f>
        <v>0</v>
      </c>
      <c r="S113" s="227">
        <v>0</v>
      </c>
      <c r="T113" s="228">
        <f>S113*H113</f>
        <v>0</v>
      </c>
      <c r="AR113" s="21" t="s">
        <v>171</v>
      </c>
      <c r="AT113" s="21" t="s">
        <v>166</v>
      </c>
      <c r="AU113" s="21" t="s">
        <v>82</v>
      </c>
      <c r="AY113" s="21" t="s">
        <v>164</v>
      </c>
      <c r="BE113" s="229">
        <f>IF(N113="základní",J113,0)</f>
        <v>0</v>
      </c>
      <c r="BF113" s="229">
        <f>IF(N113="snížená",J113,0)</f>
        <v>0</v>
      </c>
      <c r="BG113" s="229">
        <f>IF(N113="zákl. přenesená",J113,0)</f>
        <v>0</v>
      </c>
      <c r="BH113" s="229">
        <f>IF(N113="sníž. přenesená",J113,0)</f>
        <v>0</v>
      </c>
      <c r="BI113" s="229">
        <f>IF(N113="nulová",J113,0)</f>
        <v>0</v>
      </c>
      <c r="BJ113" s="21" t="s">
        <v>80</v>
      </c>
      <c r="BK113" s="229">
        <f>ROUND(I113*H113,2)</f>
        <v>0</v>
      </c>
      <c r="BL113" s="21" t="s">
        <v>171</v>
      </c>
      <c r="BM113" s="21" t="s">
        <v>1076</v>
      </c>
    </row>
    <row r="114" s="11" customFormat="1">
      <c r="B114" s="230"/>
      <c r="C114" s="231"/>
      <c r="D114" s="232" t="s">
        <v>204</v>
      </c>
      <c r="E114" s="231"/>
      <c r="F114" s="233" t="s">
        <v>1077</v>
      </c>
      <c r="G114" s="231"/>
      <c r="H114" s="234">
        <v>24.489999999999998</v>
      </c>
      <c r="I114" s="235"/>
      <c r="J114" s="231"/>
      <c r="K114" s="231"/>
      <c r="L114" s="236"/>
      <c r="M114" s="237"/>
      <c r="N114" s="238"/>
      <c r="O114" s="238"/>
      <c r="P114" s="238"/>
      <c r="Q114" s="238"/>
      <c r="R114" s="238"/>
      <c r="S114" s="238"/>
      <c r="T114" s="239"/>
      <c r="AT114" s="240" t="s">
        <v>204</v>
      </c>
      <c r="AU114" s="240" t="s">
        <v>82</v>
      </c>
      <c r="AV114" s="11" t="s">
        <v>82</v>
      </c>
      <c r="AW114" s="11" t="s">
        <v>6</v>
      </c>
      <c r="AX114" s="11" t="s">
        <v>80</v>
      </c>
      <c r="AY114" s="240" t="s">
        <v>164</v>
      </c>
    </row>
    <row r="115" s="1" customFormat="1" ht="16.5" customHeight="1">
      <c r="B115" s="43"/>
      <c r="C115" s="218" t="s">
        <v>260</v>
      </c>
      <c r="D115" s="218" t="s">
        <v>166</v>
      </c>
      <c r="E115" s="219" t="s">
        <v>418</v>
      </c>
      <c r="F115" s="220" t="s">
        <v>419</v>
      </c>
      <c r="G115" s="221" t="s">
        <v>219</v>
      </c>
      <c r="H115" s="222">
        <v>2.4489999999999998</v>
      </c>
      <c r="I115" s="223"/>
      <c r="J115" s="224">
        <f>ROUND(I115*H115,2)</f>
        <v>0</v>
      </c>
      <c r="K115" s="220" t="s">
        <v>170</v>
      </c>
      <c r="L115" s="69"/>
      <c r="M115" s="225" t="s">
        <v>21</v>
      </c>
      <c r="N115" s="226" t="s">
        <v>43</v>
      </c>
      <c r="O115" s="44"/>
      <c r="P115" s="227">
        <f>O115*H115</f>
        <v>0</v>
      </c>
      <c r="Q115" s="227">
        <v>0</v>
      </c>
      <c r="R115" s="227">
        <f>Q115*H115</f>
        <v>0</v>
      </c>
      <c r="S115" s="227">
        <v>0</v>
      </c>
      <c r="T115" s="228">
        <f>S115*H115</f>
        <v>0</v>
      </c>
      <c r="AR115" s="21" t="s">
        <v>171</v>
      </c>
      <c r="AT115" s="21" t="s">
        <v>166</v>
      </c>
      <c r="AU115" s="21" t="s">
        <v>82</v>
      </c>
      <c r="AY115" s="21" t="s">
        <v>164</v>
      </c>
      <c r="BE115" s="229">
        <f>IF(N115="základní",J115,0)</f>
        <v>0</v>
      </c>
      <c r="BF115" s="229">
        <f>IF(N115="snížená",J115,0)</f>
        <v>0</v>
      </c>
      <c r="BG115" s="229">
        <f>IF(N115="zákl. přenesená",J115,0)</f>
        <v>0</v>
      </c>
      <c r="BH115" s="229">
        <f>IF(N115="sníž. přenesená",J115,0)</f>
        <v>0</v>
      </c>
      <c r="BI115" s="229">
        <f>IF(N115="nulová",J115,0)</f>
        <v>0</v>
      </c>
      <c r="BJ115" s="21" t="s">
        <v>80</v>
      </c>
      <c r="BK115" s="229">
        <f>ROUND(I115*H115,2)</f>
        <v>0</v>
      </c>
      <c r="BL115" s="21" t="s">
        <v>171</v>
      </c>
      <c r="BM115" s="21" t="s">
        <v>1078</v>
      </c>
    </row>
    <row r="116" s="1" customFormat="1" ht="16.5" customHeight="1">
      <c r="B116" s="43"/>
      <c r="C116" s="218" t="s">
        <v>266</v>
      </c>
      <c r="D116" s="218" t="s">
        <v>166</v>
      </c>
      <c r="E116" s="219" t="s">
        <v>422</v>
      </c>
      <c r="F116" s="220" t="s">
        <v>423</v>
      </c>
      <c r="G116" s="221" t="s">
        <v>219</v>
      </c>
      <c r="H116" s="222">
        <v>2.4489999999999998</v>
      </c>
      <c r="I116" s="223"/>
      <c r="J116" s="224">
        <f>ROUND(I116*H116,2)</f>
        <v>0</v>
      </c>
      <c r="K116" s="220" t="s">
        <v>170</v>
      </c>
      <c r="L116" s="69"/>
      <c r="M116" s="225" t="s">
        <v>21</v>
      </c>
      <c r="N116" s="226" t="s">
        <v>43</v>
      </c>
      <c r="O116" s="44"/>
      <c r="P116" s="227">
        <f>O116*H116</f>
        <v>0</v>
      </c>
      <c r="Q116" s="227">
        <v>0</v>
      </c>
      <c r="R116" s="227">
        <f>Q116*H116</f>
        <v>0</v>
      </c>
      <c r="S116" s="227">
        <v>0</v>
      </c>
      <c r="T116" s="228">
        <f>S116*H116</f>
        <v>0</v>
      </c>
      <c r="AR116" s="21" t="s">
        <v>171</v>
      </c>
      <c r="AT116" s="21" t="s">
        <v>166</v>
      </c>
      <c r="AU116" s="21" t="s">
        <v>82</v>
      </c>
      <c r="AY116" s="21" t="s">
        <v>164</v>
      </c>
      <c r="BE116" s="229">
        <f>IF(N116="základní",J116,0)</f>
        <v>0</v>
      </c>
      <c r="BF116" s="229">
        <f>IF(N116="snížená",J116,0)</f>
        <v>0</v>
      </c>
      <c r="BG116" s="229">
        <f>IF(N116="zákl. přenesená",J116,0)</f>
        <v>0</v>
      </c>
      <c r="BH116" s="229">
        <f>IF(N116="sníž. přenesená",J116,0)</f>
        <v>0</v>
      </c>
      <c r="BI116" s="229">
        <f>IF(N116="nulová",J116,0)</f>
        <v>0</v>
      </c>
      <c r="BJ116" s="21" t="s">
        <v>80</v>
      </c>
      <c r="BK116" s="229">
        <f>ROUND(I116*H116,2)</f>
        <v>0</v>
      </c>
      <c r="BL116" s="21" t="s">
        <v>171</v>
      </c>
      <c r="BM116" s="21" t="s">
        <v>1079</v>
      </c>
    </row>
    <row r="117" s="10" customFormat="1" ht="29.88" customHeight="1">
      <c r="B117" s="202"/>
      <c r="C117" s="203"/>
      <c r="D117" s="204" t="s">
        <v>71</v>
      </c>
      <c r="E117" s="216" t="s">
        <v>440</v>
      </c>
      <c r="F117" s="216" t="s">
        <v>441</v>
      </c>
      <c r="G117" s="203"/>
      <c r="H117" s="203"/>
      <c r="I117" s="206"/>
      <c r="J117" s="217">
        <f>BK117</f>
        <v>0</v>
      </c>
      <c r="K117" s="203"/>
      <c r="L117" s="208"/>
      <c r="M117" s="209"/>
      <c r="N117" s="210"/>
      <c r="O117" s="210"/>
      <c r="P117" s="211">
        <f>P118</f>
        <v>0</v>
      </c>
      <c r="Q117" s="210"/>
      <c r="R117" s="211">
        <f>R118</f>
        <v>0</v>
      </c>
      <c r="S117" s="210"/>
      <c r="T117" s="212">
        <f>T118</f>
        <v>0</v>
      </c>
      <c r="AR117" s="213" t="s">
        <v>80</v>
      </c>
      <c r="AT117" s="214" t="s">
        <v>71</v>
      </c>
      <c r="AU117" s="214" t="s">
        <v>80</v>
      </c>
      <c r="AY117" s="213" t="s">
        <v>164</v>
      </c>
      <c r="BK117" s="215">
        <f>BK118</f>
        <v>0</v>
      </c>
    </row>
    <row r="118" s="1" customFormat="1" ht="38.25" customHeight="1">
      <c r="B118" s="43"/>
      <c r="C118" s="218" t="s">
        <v>270</v>
      </c>
      <c r="D118" s="218" t="s">
        <v>166</v>
      </c>
      <c r="E118" s="219" t="s">
        <v>443</v>
      </c>
      <c r="F118" s="220" t="s">
        <v>444</v>
      </c>
      <c r="G118" s="221" t="s">
        <v>219</v>
      </c>
      <c r="H118" s="222">
        <v>1.6100000000000001</v>
      </c>
      <c r="I118" s="223"/>
      <c r="J118" s="224">
        <f>ROUND(I118*H118,2)</f>
        <v>0</v>
      </c>
      <c r="K118" s="220" t="s">
        <v>170</v>
      </c>
      <c r="L118" s="69"/>
      <c r="M118" s="225" t="s">
        <v>21</v>
      </c>
      <c r="N118" s="226" t="s">
        <v>43</v>
      </c>
      <c r="O118" s="44"/>
      <c r="P118" s="227">
        <f>O118*H118</f>
        <v>0</v>
      </c>
      <c r="Q118" s="227">
        <v>0</v>
      </c>
      <c r="R118" s="227">
        <f>Q118*H118</f>
        <v>0</v>
      </c>
      <c r="S118" s="227">
        <v>0</v>
      </c>
      <c r="T118" s="228">
        <f>S118*H118</f>
        <v>0</v>
      </c>
      <c r="AR118" s="21" t="s">
        <v>171</v>
      </c>
      <c r="AT118" s="21" t="s">
        <v>166</v>
      </c>
      <c r="AU118" s="21" t="s">
        <v>82</v>
      </c>
      <c r="AY118" s="21" t="s">
        <v>164</v>
      </c>
      <c r="BE118" s="229">
        <f>IF(N118="základní",J118,0)</f>
        <v>0</v>
      </c>
      <c r="BF118" s="229">
        <f>IF(N118="snížená",J118,0)</f>
        <v>0</v>
      </c>
      <c r="BG118" s="229">
        <f>IF(N118="zákl. přenesená",J118,0)</f>
        <v>0</v>
      </c>
      <c r="BH118" s="229">
        <f>IF(N118="sníž. přenesená",J118,0)</f>
        <v>0</v>
      </c>
      <c r="BI118" s="229">
        <f>IF(N118="nulová",J118,0)</f>
        <v>0</v>
      </c>
      <c r="BJ118" s="21" t="s">
        <v>80</v>
      </c>
      <c r="BK118" s="229">
        <f>ROUND(I118*H118,2)</f>
        <v>0</v>
      </c>
      <c r="BL118" s="21" t="s">
        <v>171</v>
      </c>
      <c r="BM118" s="21" t="s">
        <v>1080</v>
      </c>
    </row>
    <row r="119" s="10" customFormat="1" ht="37.44" customHeight="1">
      <c r="B119" s="202"/>
      <c r="C119" s="203"/>
      <c r="D119" s="204" t="s">
        <v>71</v>
      </c>
      <c r="E119" s="205" t="s">
        <v>446</v>
      </c>
      <c r="F119" s="205" t="s">
        <v>447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P120+P130</f>
        <v>0</v>
      </c>
      <c r="Q119" s="210"/>
      <c r="R119" s="211">
        <f>R120+R130</f>
        <v>0.17660316000000001</v>
      </c>
      <c r="S119" s="210"/>
      <c r="T119" s="212">
        <f>T120+T130</f>
        <v>0</v>
      </c>
      <c r="AR119" s="213" t="s">
        <v>82</v>
      </c>
      <c r="AT119" s="214" t="s">
        <v>71</v>
      </c>
      <c r="AU119" s="214" t="s">
        <v>72</v>
      </c>
      <c r="AY119" s="213" t="s">
        <v>164</v>
      </c>
      <c r="BK119" s="215">
        <f>BK120+BK130</f>
        <v>0</v>
      </c>
    </row>
    <row r="120" s="10" customFormat="1" ht="19.92" customHeight="1">
      <c r="B120" s="202"/>
      <c r="C120" s="203"/>
      <c r="D120" s="204" t="s">
        <v>71</v>
      </c>
      <c r="E120" s="216" t="s">
        <v>448</v>
      </c>
      <c r="F120" s="216" t="s">
        <v>449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SUM(P121:P129)</f>
        <v>0</v>
      </c>
      <c r="Q120" s="210"/>
      <c r="R120" s="211">
        <f>SUM(R121:R129)</f>
        <v>0.057557160000000003</v>
      </c>
      <c r="S120" s="210"/>
      <c r="T120" s="212">
        <f>SUM(T121:T129)</f>
        <v>0</v>
      </c>
      <c r="AR120" s="213" t="s">
        <v>82</v>
      </c>
      <c r="AT120" s="214" t="s">
        <v>71</v>
      </c>
      <c r="AU120" s="214" t="s">
        <v>80</v>
      </c>
      <c r="AY120" s="213" t="s">
        <v>164</v>
      </c>
      <c r="BK120" s="215">
        <f>SUM(BK121:BK129)</f>
        <v>0</v>
      </c>
    </row>
    <row r="121" s="1" customFormat="1" ht="25.5" customHeight="1">
      <c r="B121" s="43"/>
      <c r="C121" s="218" t="s">
        <v>274</v>
      </c>
      <c r="D121" s="218" t="s">
        <v>166</v>
      </c>
      <c r="E121" s="219" t="s">
        <v>451</v>
      </c>
      <c r="F121" s="220" t="s">
        <v>452</v>
      </c>
      <c r="G121" s="221" t="s">
        <v>169</v>
      </c>
      <c r="H121" s="222">
        <v>0.095000000000000001</v>
      </c>
      <c r="I121" s="223"/>
      <c r="J121" s="224">
        <f>ROUND(I121*H121,2)</f>
        <v>0</v>
      </c>
      <c r="K121" s="220" t="s">
        <v>170</v>
      </c>
      <c r="L121" s="69"/>
      <c r="M121" s="225" t="s">
        <v>21</v>
      </c>
      <c r="N121" s="226" t="s">
        <v>43</v>
      </c>
      <c r="O121" s="44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AR121" s="21" t="s">
        <v>183</v>
      </c>
      <c r="AT121" s="21" t="s">
        <v>166</v>
      </c>
      <c r="AU121" s="21" t="s">
        <v>82</v>
      </c>
      <c r="AY121" s="21" t="s">
        <v>164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21" t="s">
        <v>80</v>
      </c>
      <c r="BK121" s="229">
        <f>ROUND(I121*H121,2)</f>
        <v>0</v>
      </c>
      <c r="BL121" s="21" t="s">
        <v>183</v>
      </c>
      <c r="BM121" s="21" t="s">
        <v>1081</v>
      </c>
    </row>
    <row r="122" s="1" customFormat="1" ht="16.5" customHeight="1">
      <c r="B122" s="43"/>
      <c r="C122" s="241" t="s">
        <v>278</v>
      </c>
      <c r="D122" s="241" t="s">
        <v>225</v>
      </c>
      <c r="E122" s="242" t="s">
        <v>455</v>
      </c>
      <c r="F122" s="243" t="s">
        <v>456</v>
      </c>
      <c r="G122" s="244" t="s">
        <v>285</v>
      </c>
      <c r="H122" s="245">
        <v>0.096000000000000002</v>
      </c>
      <c r="I122" s="246"/>
      <c r="J122" s="247">
        <f>ROUND(I122*H122,2)</f>
        <v>0</v>
      </c>
      <c r="K122" s="243" t="s">
        <v>170</v>
      </c>
      <c r="L122" s="248"/>
      <c r="M122" s="249" t="s">
        <v>21</v>
      </c>
      <c r="N122" s="250" t="s">
        <v>43</v>
      </c>
      <c r="O122" s="44"/>
      <c r="P122" s="227">
        <f>O122*H122</f>
        <v>0</v>
      </c>
      <c r="Q122" s="227">
        <v>0.001</v>
      </c>
      <c r="R122" s="227">
        <f>Q122*H122</f>
        <v>9.6000000000000002E-05</v>
      </c>
      <c r="S122" s="227">
        <v>0</v>
      </c>
      <c r="T122" s="228">
        <f>S122*H122</f>
        <v>0</v>
      </c>
      <c r="AR122" s="21" t="s">
        <v>305</v>
      </c>
      <c r="AT122" s="21" t="s">
        <v>225</v>
      </c>
      <c r="AU122" s="21" t="s">
        <v>82</v>
      </c>
      <c r="AY122" s="21" t="s">
        <v>164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21" t="s">
        <v>80</v>
      </c>
      <c r="BK122" s="229">
        <f>ROUND(I122*H122,2)</f>
        <v>0</v>
      </c>
      <c r="BL122" s="21" t="s">
        <v>183</v>
      </c>
      <c r="BM122" s="21" t="s">
        <v>1082</v>
      </c>
    </row>
    <row r="123" s="1" customFormat="1" ht="25.5" customHeight="1">
      <c r="B123" s="43"/>
      <c r="C123" s="218" t="s">
        <v>282</v>
      </c>
      <c r="D123" s="218" t="s">
        <v>166</v>
      </c>
      <c r="E123" s="219" t="s">
        <v>459</v>
      </c>
      <c r="F123" s="220" t="s">
        <v>460</v>
      </c>
      <c r="G123" s="221" t="s">
        <v>169</v>
      </c>
      <c r="H123" s="222">
        <v>31.800000000000001</v>
      </c>
      <c r="I123" s="223"/>
      <c r="J123" s="224">
        <f>ROUND(I123*H123,2)</f>
        <v>0</v>
      </c>
      <c r="K123" s="220" t="s">
        <v>21</v>
      </c>
      <c r="L123" s="69"/>
      <c r="M123" s="225" t="s">
        <v>21</v>
      </c>
      <c r="N123" s="226" t="s">
        <v>43</v>
      </c>
      <c r="O123" s="44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AR123" s="21" t="s">
        <v>183</v>
      </c>
      <c r="AT123" s="21" t="s">
        <v>166</v>
      </c>
      <c r="AU123" s="21" t="s">
        <v>82</v>
      </c>
      <c r="AY123" s="21" t="s">
        <v>164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21" t="s">
        <v>80</v>
      </c>
      <c r="BK123" s="229">
        <f>ROUND(I123*H123,2)</f>
        <v>0</v>
      </c>
      <c r="BL123" s="21" t="s">
        <v>183</v>
      </c>
      <c r="BM123" s="21" t="s">
        <v>1083</v>
      </c>
    </row>
    <row r="124" s="1" customFormat="1" ht="38.25" customHeight="1">
      <c r="B124" s="43"/>
      <c r="C124" s="241" t="s">
        <v>287</v>
      </c>
      <c r="D124" s="241" t="s">
        <v>225</v>
      </c>
      <c r="E124" s="242" t="s">
        <v>463</v>
      </c>
      <c r="F124" s="243" t="s">
        <v>464</v>
      </c>
      <c r="G124" s="244" t="s">
        <v>263</v>
      </c>
      <c r="H124" s="245">
        <v>31.800000000000001</v>
      </c>
      <c r="I124" s="246"/>
      <c r="J124" s="247">
        <f>ROUND(I124*H124,2)</f>
        <v>0</v>
      </c>
      <c r="K124" s="243" t="s">
        <v>21</v>
      </c>
      <c r="L124" s="248"/>
      <c r="M124" s="249" t="s">
        <v>21</v>
      </c>
      <c r="N124" s="250" t="s">
        <v>43</v>
      </c>
      <c r="O124" s="44"/>
      <c r="P124" s="227">
        <f>O124*H124</f>
        <v>0</v>
      </c>
      <c r="Q124" s="227">
        <v>0.001</v>
      </c>
      <c r="R124" s="227">
        <f>Q124*H124</f>
        <v>0.031800000000000002</v>
      </c>
      <c r="S124" s="227">
        <v>0</v>
      </c>
      <c r="T124" s="228">
        <f>S124*H124</f>
        <v>0</v>
      </c>
      <c r="AR124" s="21" t="s">
        <v>305</v>
      </c>
      <c r="AT124" s="21" t="s">
        <v>225</v>
      </c>
      <c r="AU124" s="21" t="s">
        <v>82</v>
      </c>
      <c r="AY124" s="21" t="s">
        <v>164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21" t="s">
        <v>80</v>
      </c>
      <c r="BK124" s="229">
        <f>ROUND(I124*H124,2)</f>
        <v>0</v>
      </c>
      <c r="BL124" s="21" t="s">
        <v>183</v>
      </c>
      <c r="BM124" s="21" t="s">
        <v>1084</v>
      </c>
    </row>
    <row r="125" s="1" customFormat="1" ht="16.5" customHeight="1">
      <c r="B125" s="43"/>
      <c r="C125" s="218" t="s">
        <v>291</v>
      </c>
      <c r="D125" s="218" t="s">
        <v>166</v>
      </c>
      <c r="E125" s="219" t="s">
        <v>471</v>
      </c>
      <c r="F125" s="220" t="s">
        <v>472</v>
      </c>
      <c r="G125" s="221" t="s">
        <v>258</v>
      </c>
      <c r="H125" s="222">
        <v>21.420000000000002</v>
      </c>
      <c r="I125" s="223"/>
      <c r="J125" s="224">
        <f>ROUND(I125*H125,2)</f>
        <v>0</v>
      </c>
      <c r="K125" s="220" t="s">
        <v>21</v>
      </c>
      <c r="L125" s="69"/>
      <c r="M125" s="225" t="s">
        <v>21</v>
      </c>
      <c r="N125" s="226" t="s">
        <v>43</v>
      </c>
      <c r="O125" s="44"/>
      <c r="P125" s="227">
        <f>O125*H125</f>
        <v>0</v>
      </c>
      <c r="Q125" s="227">
        <v>0.001</v>
      </c>
      <c r="R125" s="227">
        <f>Q125*H125</f>
        <v>0.021420000000000002</v>
      </c>
      <c r="S125" s="227">
        <v>0</v>
      </c>
      <c r="T125" s="228">
        <f>S125*H125</f>
        <v>0</v>
      </c>
      <c r="AR125" s="21" t="s">
        <v>183</v>
      </c>
      <c r="AT125" s="21" t="s">
        <v>166</v>
      </c>
      <c r="AU125" s="21" t="s">
        <v>82</v>
      </c>
      <c r="AY125" s="21" t="s">
        <v>164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21" t="s">
        <v>80</v>
      </c>
      <c r="BK125" s="229">
        <f>ROUND(I125*H125,2)</f>
        <v>0</v>
      </c>
      <c r="BL125" s="21" t="s">
        <v>183</v>
      </c>
      <c r="BM125" s="21" t="s">
        <v>1085</v>
      </c>
    </row>
    <row r="126" s="1" customFormat="1" ht="16.5" customHeight="1">
      <c r="B126" s="43"/>
      <c r="C126" s="241" t="s">
        <v>295</v>
      </c>
      <c r="D126" s="241" t="s">
        <v>225</v>
      </c>
      <c r="E126" s="242" t="s">
        <v>475</v>
      </c>
      <c r="F126" s="243" t="s">
        <v>476</v>
      </c>
      <c r="G126" s="244" t="s">
        <v>258</v>
      </c>
      <c r="H126" s="245">
        <v>23.562000000000001</v>
      </c>
      <c r="I126" s="246"/>
      <c r="J126" s="247">
        <f>ROUND(I126*H126,2)</f>
        <v>0</v>
      </c>
      <c r="K126" s="243" t="s">
        <v>170</v>
      </c>
      <c r="L126" s="248"/>
      <c r="M126" s="249" t="s">
        <v>21</v>
      </c>
      <c r="N126" s="250" t="s">
        <v>43</v>
      </c>
      <c r="O126" s="44"/>
      <c r="P126" s="227">
        <f>O126*H126</f>
        <v>0</v>
      </c>
      <c r="Q126" s="227">
        <v>0.00018000000000000001</v>
      </c>
      <c r="R126" s="227">
        <f>Q126*H126</f>
        <v>0.0042411600000000008</v>
      </c>
      <c r="S126" s="227">
        <v>0</v>
      </c>
      <c r="T126" s="228">
        <f>S126*H126</f>
        <v>0</v>
      </c>
      <c r="AR126" s="21" t="s">
        <v>305</v>
      </c>
      <c r="AT126" s="21" t="s">
        <v>225</v>
      </c>
      <c r="AU126" s="21" t="s">
        <v>82</v>
      </c>
      <c r="AY126" s="21" t="s">
        <v>164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21" t="s">
        <v>80</v>
      </c>
      <c r="BK126" s="229">
        <f>ROUND(I126*H126,2)</f>
        <v>0</v>
      </c>
      <c r="BL126" s="21" t="s">
        <v>183</v>
      </c>
      <c r="BM126" s="21" t="s">
        <v>1086</v>
      </c>
    </row>
    <row r="127" s="11" customFormat="1">
      <c r="B127" s="230"/>
      <c r="C127" s="231"/>
      <c r="D127" s="232" t="s">
        <v>204</v>
      </c>
      <c r="E127" s="231"/>
      <c r="F127" s="233" t="s">
        <v>1087</v>
      </c>
      <c r="G127" s="231"/>
      <c r="H127" s="234">
        <v>23.562000000000001</v>
      </c>
      <c r="I127" s="235"/>
      <c r="J127" s="231"/>
      <c r="K127" s="231"/>
      <c r="L127" s="236"/>
      <c r="M127" s="237"/>
      <c r="N127" s="238"/>
      <c r="O127" s="238"/>
      <c r="P127" s="238"/>
      <c r="Q127" s="238"/>
      <c r="R127" s="238"/>
      <c r="S127" s="238"/>
      <c r="T127" s="239"/>
      <c r="AT127" s="240" t="s">
        <v>204</v>
      </c>
      <c r="AU127" s="240" t="s">
        <v>82</v>
      </c>
      <c r="AV127" s="11" t="s">
        <v>82</v>
      </c>
      <c r="AW127" s="11" t="s">
        <v>6</v>
      </c>
      <c r="AX127" s="11" t="s">
        <v>80</v>
      </c>
      <c r="AY127" s="240" t="s">
        <v>164</v>
      </c>
    </row>
    <row r="128" s="1" customFormat="1" ht="38.25" customHeight="1">
      <c r="B128" s="43"/>
      <c r="C128" s="218" t="s">
        <v>299</v>
      </c>
      <c r="D128" s="218" t="s">
        <v>166</v>
      </c>
      <c r="E128" s="219" t="s">
        <v>480</v>
      </c>
      <c r="F128" s="220" t="s">
        <v>481</v>
      </c>
      <c r="G128" s="221" t="s">
        <v>219</v>
      </c>
      <c r="H128" s="222">
        <v>0.058000000000000003</v>
      </c>
      <c r="I128" s="223"/>
      <c r="J128" s="224">
        <f>ROUND(I128*H128,2)</f>
        <v>0</v>
      </c>
      <c r="K128" s="220" t="s">
        <v>170</v>
      </c>
      <c r="L128" s="69"/>
      <c r="M128" s="225" t="s">
        <v>21</v>
      </c>
      <c r="N128" s="226" t="s">
        <v>43</v>
      </c>
      <c r="O128" s="44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AR128" s="21" t="s">
        <v>183</v>
      </c>
      <c r="AT128" s="21" t="s">
        <v>166</v>
      </c>
      <c r="AU128" s="21" t="s">
        <v>82</v>
      </c>
      <c r="AY128" s="21" t="s">
        <v>164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21" t="s">
        <v>80</v>
      </c>
      <c r="BK128" s="229">
        <f>ROUND(I128*H128,2)</f>
        <v>0</v>
      </c>
      <c r="BL128" s="21" t="s">
        <v>183</v>
      </c>
      <c r="BM128" s="21" t="s">
        <v>1088</v>
      </c>
    </row>
    <row r="129" s="1" customFormat="1" ht="38.25" customHeight="1">
      <c r="B129" s="43"/>
      <c r="C129" s="218" t="s">
        <v>305</v>
      </c>
      <c r="D129" s="218" t="s">
        <v>166</v>
      </c>
      <c r="E129" s="219" t="s">
        <v>484</v>
      </c>
      <c r="F129" s="220" t="s">
        <v>485</v>
      </c>
      <c r="G129" s="221" t="s">
        <v>219</v>
      </c>
      <c r="H129" s="222">
        <v>0.058000000000000003</v>
      </c>
      <c r="I129" s="223"/>
      <c r="J129" s="224">
        <f>ROUND(I129*H129,2)</f>
        <v>0</v>
      </c>
      <c r="K129" s="220" t="s">
        <v>170</v>
      </c>
      <c r="L129" s="69"/>
      <c r="M129" s="225" t="s">
        <v>21</v>
      </c>
      <c r="N129" s="226" t="s">
        <v>43</v>
      </c>
      <c r="O129" s="44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AR129" s="21" t="s">
        <v>183</v>
      </c>
      <c r="AT129" s="21" t="s">
        <v>166</v>
      </c>
      <c r="AU129" s="21" t="s">
        <v>82</v>
      </c>
      <c r="AY129" s="21" t="s">
        <v>164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21" t="s">
        <v>80</v>
      </c>
      <c r="BK129" s="229">
        <f>ROUND(I129*H129,2)</f>
        <v>0</v>
      </c>
      <c r="BL129" s="21" t="s">
        <v>183</v>
      </c>
      <c r="BM129" s="21" t="s">
        <v>1089</v>
      </c>
    </row>
    <row r="130" s="10" customFormat="1" ht="29.88" customHeight="1">
      <c r="B130" s="202"/>
      <c r="C130" s="203"/>
      <c r="D130" s="204" t="s">
        <v>71</v>
      </c>
      <c r="E130" s="216" t="s">
        <v>505</v>
      </c>
      <c r="F130" s="216" t="s">
        <v>506</v>
      </c>
      <c r="G130" s="203"/>
      <c r="H130" s="203"/>
      <c r="I130" s="206"/>
      <c r="J130" s="217">
        <f>BK130</f>
        <v>0</v>
      </c>
      <c r="K130" s="203"/>
      <c r="L130" s="208"/>
      <c r="M130" s="209"/>
      <c r="N130" s="210"/>
      <c r="O130" s="210"/>
      <c r="P130" s="211">
        <f>SUM(P131:P144)</f>
        <v>0</v>
      </c>
      <c r="Q130" s="210"/>
      <c r="R130" s="211">
        <f>SUM(R131:R144)</f>
        <v>0.119046</v>
      </c>
      <c r="S130" s="210"/>
      <c r="T130" s="212">
        <f>SUM(T131:T144)</f>
        <v>0</v>
      </c>
      <c r="AR130" s="213" t="s">
        <v>82</v>
      </c>
      <c r="AT130" s="214" t="s">
        <v>71</v>
      </c>
      <c r="AU130" s="214" t="s">
        <v>80</v>
      </c>
      <c r="AY130" s="213" t="s">
        <v>164</v>
      </c>
      <c r="BK130" s="215">
        <f>SUM(BK131:BK144)</f>
        <v>0</v>
      </c>
    </row>
    <row r="131" s="1" customFormat="1" ht="16.5" customHeight="1">
      <c r="B131" s="43"/>
      <c r="C131" s="218" t="s">
        <v>309</v>
      </c>
      <c r="D131" s="218" t="s">
        <v>166</v>
      </c>
      <c r="E131" s="219" t="s">
        <v>508</v>
      </c>
      <c r="F131" s="220" t="s">
        <v>509</v>
      </c>
      <c r="G131" s="221" t="s">
        <v>169</v>
      </c>
      <c r="H131" s="222">
        <v>31.800000000000001</v>
      </c>
      <c r="I131" s="223"/>
      <c r="J131" s="224">
        <f>ROUND(I131*H131,2)</f>
        <v>0</v>
      </c>
      <c r="K131" s="220" t="s">
        <v>170</v>
      </c>
      <c r="L131" s="69"/>
      <c r="M131" s="225" t="s">
        <v>21</v>
      </c>
      <c r="N131" s="226" t="s">
        <v>43</v>
      </c>
      <c r="O131" s="44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AR131" s="21" t="s">
        <v>183</v>
      </c>
      <c r="AT131" s="21" t="s">
        <v>166</v>
      </c>
      <c r="AU131" s="21" t="s">
        <v>82</v>
      </c>
      <c r="AY131" s="21" t="s">
        <v>164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21" t="s">
        <v>80</v>
      </c>
      <c r="BK131" s="229">
        <f>ROUND(I131*H131,2)</f>
        <v>0</v>
      </c>
      <c r="BL131" s="21" t="s">
        <v>183</v>
      </c>
      <c r="BM131" s="21" t="s">
        <v>1090</v>
      </c>
    </row>
    <row r="132" s="1" customFormat="1" ht="16.5" customHeight="1">
      <c r="B132" s="43"/>
      <c r="C132" s="218" t="s">
        <v>314</v>
      </c>
      <c r="D132" s="218" t="s">
        <v>166</v>
      </c>
      <c r="E132" s="219" t="s">
        <v>512</v>
      </c>
      <c r="F132" s="220" t="s">
        <v>513</v>
      </c>
      <c r="G132" s="221" t="s">
        <v>169</v>
      </c>
      <c r="H132" s="222">
        <v>31.800000000000001</v>
      </c>
      <c r="I132" s="223"/>
      <c r="J132" s="224">
        <f>ROUND(I132*H132,2)</f>
        <v>0</v>
      </c>
      <c r="K132" s="220" t="s">
        <v>170</v>
      </c>
      <c r="L132" s="69"/>
      <c r="M132" s="225" t="s">
        <v>21</v>
      </c>
      <c r="N132" s="226" t="s">
        <v>43</v>
      </c>
      <c r="O132" s="44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AR132" s="21" t="s">
        <v>183</v>
      </c>
      <c r="AT132" s="21" t="s">
        <v>166</v>
      </c>
      <c r="AU132" s="21" t="s">
        <v>82</v>
      </c>
      <c r="AY132" s="21" t="s">
        <v>164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21" t="s">
        <v>80</v>
      </c>
      <c r="BK132" s="229">
        <f>ROUND(I132*H132,2)</f>
        <v>0</v>
      </c>
      <c r="BL132" s="21" t="s">
        <v>183</v>
      </c>
      <c r="BM132" s="21" t="s">
        <v>1091</v>
      </c>
    </row>
    <row r="133" s="1" customFormat="1" ht="25.5" customHeight="1">
      <c r="B133" s="43"/>
      <c r="C133" s="218" t="s">
        <v>319</v>
      </c>
      <c r="D133" s="218" t="s">
        <v>166</v>
      </c>
      <c r="E133" s="219" t="s">
        <v>516</v>
      </c>
      <c r="F133" s="220" t="s">
        <v>517</v>
      </c>
      <c r="G133" s="221" t="s">
        <v>169</v>
      </c>
      <c r="H133" s="222">
        <v>31.800000000000001</v>
      </c>
      <c r="I133" s="223"/>
      <c r="J133" s="224">
        <f>ROUND(I133*H133,2)</f>
        <v>0</v>
      </c>
      <c r="K133" s="220" t="s">
        <v>170</v>
      </c>
      <c r="L133" s="69"/>
      <c r="M133" s="225" t="s">
        <v>21</v>
      </c>
      <c r="N133" s="226" t="s">
        <v>43</v>
      </c>
      <c r="O133" s="44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AR133" s="21" t="s">
        <v>183</v>
      </c>
      <c r="AT133" s="21" t="s">
        <v>166</v>
      </c>
      <c r="AU133" s="21" t="s">
        <v>82</v>
      </c>
      <c r="AY133" s="21" t="s">
        <v>164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21" t="s">
        <v>80</v>
      </c>
      <c r="BK133" s="229">
        <f>ROUND(I133*H133,2)</f>
        <v>0</v>
      </c>
      <c r="BL133" s="21" t="s">
        <v>183</v>
      </c>
      <c r="BM133" s="21" t="s">
        <v>1092</v>
      </c>
    </row>
    <row r="134" s="1" customFormat="1" ht="16.5" customHeight="1">
      <c r="B134" s="43"/>
      <c r="C134" s="241" t="s">
        <v>325</v>
      </c>
      <c r="D134" s="241" t="s">
        <v>225</v>
      </c>
      <c r="E134" s="242" t="s">
        <v>520</v>
      </c>
      <c r="F134" s="243" t="s">
        <v>521</v>
      </c>
      <c r="G134" s="244" t="s">
        <v>285</v>
      </c>
      <c r="H134" s="245">
        <v>19.079999999999998</v>
      </c>
      <c r="I134" s="246"/>
      <c r="J134" s="247">
        <f>ROUND(I134*H134,2)</f>
        <v>0</v>
      </c>
      <c r="K134" s="243" t="s">
        <v>21</v>
      </c>
      <c r="L134" s="248"/>
      <c r="M134" s="249" t="s">
        <v>21</v>
      </c>
      <c r="N134" s="250" t="s">
        <v>43</v>
      </c>
      <c r="O134" s="44"/>
      <c r="P134" s="227">
        <f>O134*H134</f>
        <v>0</v>
      </c>
      <c r="Q134" s="227">
        <v>0.001</v>
      </c>
      <c r="R134" s="227">
        <f>Q134*H134</f>
        <v>0.01908</v>
      </c>
      <c r="S134" s="227">
        <v>0</v>
      </c>
      <c r="T134" s="228">
        <f>S134*H134</f>
        <v>0</v>
      </c>
      <c r="AR134" s="21" t="s">
        <v>305</v>
      </c>
      <c r="AT134" s="21" t="s">
        <v>225</v>
      </c>
      <c r="AU134" s="21" t="s">
        <v>82</v>
      </c>
      <c r="AY134" s="21" t="s">
        <v>164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21" t="s">
        <v>80</v>
      </c>
      <c r="BK134" s="229">
        <f>ROUND(I134*H134,2)</f>
        <v>0</v>
      </c>
      <c r="BL134" s="21" t="s">
        <v>183</v>
      </c>
      <c r="BM134" s="21" t="s">
        <v>1093</v>
      </c>
    </row>
    <row r="135" s="1" customFormat="1" ht="25.5" customHeight="1">
      <c r="B135" s="43"/>
      <c r="C135" s="218" t="s">
        <v>329</v>
      </c>
      <c r="D135" s="218" t="s">
        <v>166</v>
      </c>
      <c r="E135" s="219" t="s">
        <v>516</v>
      </c>
      <c r="F135" s="220" t="s">
        <v>517</v>
      </c>
      <c r="G135" s="221" t="s">
        <v>169</v>
      </c>
      <c r="H135" s="222">
        <v>0.20999999999999999</v>
      </c>
      <c r="I135" s="223"/>
      <c r="J135" s="224">
        <f>ROUND(I135*H135,2)</f>
        <v>0</v>
      </c>
      <c r="K135" s="220" t="s">
        <v>170</v>
      </c>
      <c r="L135" s="69"/>
      <c r="M135" s="225" t="s">
        <v>21</v>
      </c>
      <c r="N135" s="226" t="s">
        <v>43</v>
      </c>
      <c r="O135" s="44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AR135" s="21" t="s">
        <v>183</v>
      </c>
      <c r="AT135" s="21" t="s">
        <v>166</v>
      </c>
      <c r="AU135" s="21" t="s">
        <v>82</v>
      </c>
      <c r="AY135" s="21" t="s">
        <v>164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21" t="s">
        <v>80</v>
      </c>
      <c r="BK135" s="229">
        <f>ROUND(I135*H135,2)</f>
        <v>0</v>
      </c>
      <c r="BL135" s="21" t="s">
        <v>183</v>
      </c>
      <c r="BM135" s="21" t="s">
        <v>1094</v>
      </c>
    </row>
    <row r="136" s="1" customFormat="1" ht="16.5" customHeight="1">
      <c r="B136" s="43"/>
      <c r="C136" s="241" t="s">
        <v>336</v>
      </c>
      <c r="D136" s="241" t="s">
        <v>225</v>
      </c>
      <c r="E136" s="242" t="s">
        <v>520</v>
      </c>
      <c r="F136" s="243" t="s">
        <v>521</v>
      </c>
      <c r="G136" s="244" t="s">
        <v>285</v>
      </c>
      <c r="H136" s="245">
        <v>0.126</v>
      </c>
      <c r="I136" s="246"/>
      <c r="J136" s="247">
        <f>ROUND(I136*H136,2)</f>
        <v>0</v>
      </c>
      <c r="K136" s="243" t="s">
        <v>21</v>
      </c>
      <c r="L136" s="248"/>
      <c r="M136" s="249" t="s">
        <v>21</v>
      </c>
      <c r="N136" s="250" t="s">
        <v>43</v>
      </c>
      <c r="O136" s="44"/>
      <c r="P136" s="227">
        <f>O136*H136</f>
        <v>0</v>
      </c>
      <c r="Q136" s="227">
        <v>0.001</v>
      </c>
      <c r="R136" s="227">
        <f>Q136*H136</f>
        <v>0.000126</v>
      </c>
      <c r="S136" s="227">
        <v>0</v>
      </c>
      <c r="T136" s="228">
        <f>S136*H136</f>
        <v>0</v>
      </c>
      <c r="AR136" s="21" t="s">
        <v>305</v>
      </c>
      <c r="AT136" s="21" t="s">
        <v>225</v>
      </c>
      <c r="AU136" s="21" t="s">
        <v>82</v>
      </c>
      <c r="AY136" s="21" t="s">
        <v>164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21" t="s">
        <v>80</v>
      </c>
      <c r="BK136" s="229">
        <f>ROUND(I136*H136,2)</f>
        <v>0</v>
      </c>
      <c r="BL136" s="21" t="s">
        <v>183</v>
      </c>
      <c r="BM136" s="21" t="s">
        <v>1095</v>
      </c>
    </row>
    <row r="137" s="1" customFormat="1" ht="25.5" customHeight="1">
      <c r="B137" s="43"/>
      <c r="C137" s="218" t="s">
        <v>340</v>
      </c>
      <c r="D137" s="218" t="s">
        <v>166</v>
      </c>
      <c r="E137" s="219" t="s">
        <v>524</v>
      </c>
      <c r="F137" s="220" t="s">
        <v>525</v>
      </c>
      <c r="G137" s="221" t="s">
        <v>169</v>
      </c>
      <c r="H137" s="222">
        <v>3.1800000000000002</v>
      </c>
      <c r="I137" s="223"/>
      <c r="J137" s="224">
        <f>ROUND(I137*H137,2)</f>
        <v>0</v>
      </c>
      <c r="K137" s="220" t="s">
        <v>170</v>
      </c>
      <c r="L137" s="69"/>
      <c r="M137" s="225" t="s">
        <v>21</v>
      </c>
      <c r="N137" s="226" t="s">
        <v>43</v>
      </c>
      <c r="O137" s="44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AR137" s="21" t="s">
        <v>183</v>
      </c>
      <c r="AT137" s="21" t="s">
        <v>166</v>
      </c>
      <c r="AU137" s="21" t="s">
        <v>82</v>
      </c>
      <c r="AY137" s="21" t="s">
        <v>164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21" t="s">
        <v>80</v>
      </c>
      <c r="BK137" s="229">
        <f>ROUND(I137*H137,2)</f>
        <v>0</v>
      </c>
      <c r="BL137" s="21" t="s">
        <v>183</v>
      </c>
      <c r="BM137" s="21" t="s">
        <v>1096</v>
      </c>
    </row>
    <row r="138" s="1" customFormat="1" ht="16.5" customHeight="1">
      <c r="B138" s="43"/>
      <c r="C138" s="241" t="s">
        <v>344</v>
      </c>
      <c r="D138" s="241" t="s">
        <v>225</v>
      </c>
      <c r="E138" s="242" t="s">
        <v>528</v>
      </c>
      <c r="F138" s="243" t="s">
        <v>529</v>
      </c>
      <c r="G138" s="244" t="s">
        <v>285</v>
      </c>
      <c r="H138" s="245">
        <v>19.079999999999998</v>
      </c>
      <c r="I138" s="246"/>
      <c r="J138" s="247">
        <f>ROUND(I138*H138,2)</f>
        <v>0</v>
      </c>
      <c r="K138" s="243" t="s">
        <v>21</v>
      </c>
      <c r="L138" s="248"/>
      <c r="M138" s="249" t="s">
        <v>21</v>
      </c>
      <c r="N138" s="250" t="s">
        <v>43</v>
      </c>
      <c r="O138" s="44"/>
      <c r="P138" s="227">
        <f>O138*H138</f>
        <v>0</v>
      </c>
      <c r="Q138" s="227">
        <v>0.001</v>
      </c>
      <c r="R138" s="227">
        <f>Q138*H138</f>
        <v>0.01908</v>
      </c>
      <c r="S138" s="227">
        <v>0</v>
      </c>
      <c r="T138" s="228">
        <f>S138*H138</f>
        <v>0</v>
      </c>
      <c r="AR138" s="21" t="s">
        <v>305</v>
      </c>
      <c r="AT138" s="21" t="s">
        <v>225</v>
      </c>
      <c r="AU138" s="21" t="s">
        <v>82</v>
      </c>
      <c r="AY138" s="21" t="s">
        <v>164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21" t="s">
        <v>80</v>
      </c>
      <c r="BK138" s="229">
        <f>ROUND(I138*H138,2)</f>
        <v>0</v>
      </c>
      <c r="BL138" s="21" t="s">
        <v>183</v>
      </c>
      <c r="BM138" s="21" t="s">
        <v>1097</v>
      </c>
    </row>
    <row r="139" s="1" customFormat="1" ht="25.5" customHeight="1">
      <c r="B139" s="43"/>
      <c r="C139" s="218" t="s">
        <v>348</v>
      </c>
      <c r="D139" s="218" t="s">
        <v>166</v>
      </c>
      <c r="E139" s="219" t="s">
        <v>524</v>
      </c>
      <c r="F139" s="220" t="s">
        <v>525</v>
      </c>
      <c r="G139" s="221" t="s">
        <v>169</v>
      </c>
      <c r="H139" s="222">
        <v>0.20999999999999999</v>
      </c>
      <c r="I139" s="223"/>
      <c r="J139" s="224">
        <f>ROUND(I139*H139,2)</f>
        <v>0</v>
      </c>
      <c r="K139" s="220" t="s">
        <v>170</v>
      </c>
      <c r="L139" s="69"/>
      <c r="M139" s="225" t="s">
        <v>21</v>
      </c>
      <c r="N139" s="226" t="s">
        <v>43</v>
      </c>
      <c r="O139" s="44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AR139" s="21" t="s">
        <v>183</v>
      </c>
      <c r="AT139" s="21" t="s">
        <v>166</v>
      </c>
      <c r="AU139" s="21" t="s">
        <v>82</v>
      </c>
      <c r="AY139" s="21" t="s">
        <v>164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21" t="s">
        <v>80</v>
      </c>
      <c r="BK139" s="229">
        <f>ROUND(I139*H139,2)</f>
        <v>0</v>
      </c>
      <c r="BL139" s="21" t="s">
        <v>183</v>
      </c>
      <c r="BM139" s="21" t="s">
        <v>1098</v>
      </c>
    </row>
    <row r="140" s="1" customFormat="1" ht="16.5" customHeight="1">
      <c r="B140" s="43"/>
      <c r="C140" s="241" t="s">
        <v>352</v>
      </c>
      <c r="D140" s="241" t="s">
        <v>225</v>
      </c>
      <c r="E140" s="242" t="s">
        <v>528</v>
      </c>
      <c r="F140" s="243" t="s">
        <v>529</v>
      </c>
      <c r="G140" s="244" t="s">
        <v>285</v>
      </c>
      <c r="H140" s="245">
        <v>1.26</v>
      </c>
      <c r="I140" s="246"/>
      <c r="J140" s="247">
        <f>ROUND(I140*H140,2)</f>
        <v>0</v>
      </c>
      <c r="K140" s="243" t="s">
        <v>21</v>
      </c>
      <c r="L140" s="248"/>
      <c r="M140" s="249" t="s">
        <v>21</v>
      </c>
      <c r="N140" s="250" t="s">
        <v>43</v>
      </c>
      <c r="O140" s="44"/>
      <c r="P140" s="227">
        <f>O140*H140</f>
        <v>0</v>
      </c>
      <c r="Q140" s="227">
        <v>0.001</v>
      </c>
      <c r="R140" s="227">
        <f>Q140*H140</f>
        <v>0.0012600000000000001</v>
      </c>
      <c r="S140" s="227">
        <v>0</v>
      </c>
      <c r="T140" s="228">
        <f>S140*H140</f>
        <v>0</v>
      </c>
      <c r="AR140" s="21" t="s">
        <v>305</v>
      </c>
      <c r="AT140" s="21" t="s">
        <v>225</v>
      </c>
      <c r="AU140" s="21" t="s">
        <v>82</v>
      </c>
      <c r="AY140" s="21" t="s">
        <v>164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21" t="s">
        <v>80</v>
      </c>
      <c r="BK140" s="229">
        <f>ROUND(I140*H140,2)</f>
        <v>0</v>
      </c>
      <c r="BL140" s="21" t="s">
        <v>183</v>
      </c>
      <c r="BM140" s="21" t="s">
        <v>1099</v>
      </c>
    </row>
    <row r="141" s="1" customFormat="1" ht="38.25" customHeight="1">
      <c r="B141" s="43"/>
      <c r="C141" s="218" t="s">
        <v>358</v>
      </c>
      <c r="D141" s="218" t="s">
        <v>166</v>
      </c>
      <c r="E141" s="219" t="s">
        <v>532</v>
      </c>
      <c r="F141" s="220" t="s">
        <v>533</v>
      </c>
      <c r="G141" s="221" t="s">
        <v>169</v>
      </c>
      <c r="H141" s="222">
        <v>31.800000000000001</v>
      </c>
      <c r="I141" s="223"/>
      <c r="J141" s="224">
        <f>ROUND(I141*H141,2)</f>
        <v>0</v>
      </c>
      <c r="K141" s="220" t="s">
        <v>170</v>
      </c>
      <c r="L141" s="69"/>
      <c r="M141" s="225" t="s">
        <v>21</v>
      </c>
      <c r="N141" s="226" t="s">
        <v>43</v>
      </c>
      <c r="O141" s="44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AR141" s="21" t="s">
        <v>183</v>
      </c>
      <c r="AT141" s="21" t="s">
        <v>166</v>
      </c>
      <c r="AU141" s="21" t="s">
        <v>82</v>
      </c>
      <c r="AY141" s="21" t="s">
        <v>164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21" t="s">
        <v>80</v>
      </c>
      <c r="BK141" s="229">
        <f>ROUND(I141*H141,2)</f>
        <v>0</v>
      </c>
      <c r="BL141" s="21" t="s">
        <v>183</v>
      </c>
      <c r="BM141" s="21" t="s">
        <v>1100</v>
      </c>
    </row>
    <row r="142" s="1" customFormat="1" ht="38.25" customHeight="1">
      <c r="B142" s="43"/>
      <c r="C142" s="241" t="s">
        <v>362</v>
      </c>
      <c r="D142" s="241" t="s">
        <v>225</v>
      </c>
      <c r="E142" s="242" t="s">
        <v>536</v>
      </c>
      <c r="F142" s="243" t="s">
        <v>537</v>
      </c>
      <c r="G142" s="244" t="s">
        <v>285</v>
      </c>
      <c r="H142" s="245">
        <v>79.5</v>
      </c>
      <c r="I142" s="246"/>
      <c r="J142" s="247">
        <f>ROUND(I142*H142,2)</f>
        <v>0</v>
      </c>
      <c r="K142" s="243" t="s">
        <v>21</v>
      </c>
      <c r="L142" s="248"/>
      <c r="M142" s="249" t="s">
        <v>21</v>
      </c>
      <c r="N142" s="250" t="s">
        <v>43</v>
      </c>
      <c r="O142" s="44"/>
      <c r="P142" s="227">
        <f>O142*H142</f>
        <v>0</v>
      </c>
      <c r="Q142" s="227">
        <v>0.001</v>
      </c>
      <c r="R142" s="227">
        <f>Q142*H142</f>
        <v>0.079500000000000001</v>
      </c>
      <c r="S142" s="227">
        <v>0</v>
      </c>
      <c r="T142" s="228">
        <f>S142*H142</f>
        <v>0</v>
      </c>
      <c r="AR142" s="21" t="s">
        <v>305</v>
      </c>
      <c r="AT142" s="21" t="s">
        <v>225</v>
      </c>
      <c r="AU142" s="21" t="s">
        <v>82</v>
      </c>
      <c r="AY142" s="21" t="s">
        <v>164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21" t="s">
        <v>80</v>
      </c>
      <c r="BK142" s="229">
        <f>ROUND(I142*H142,2)</f>
        <v>0</v>
      </c>
      <c r="BL142" s="21" t="s">
        <v>183</v>
      </c>
      <c r="BM142" s="21" t="s">
        <v>1101</v>
      </c>
    </row>
    <row r="143" s="1" customFormat="1" ht="25.5" customHeight="1">
      <c r="B143" s="43"/>
      <c r="C143" s="218" t="s">
        <v>368</v>
      </c>
      <c r="D143" s="218" t="s">
        <v>166</v>
      </c>
      <c r="E143" s="219" t="s">
        <v>548</v>
      </c>
      <c r="F143" s="220" t="s">
        <v>549</v>
      </c>
      <c r="G143" s="221" t="s">
        <v>219</v>
      </c>
      <c r="H143" s="222">
        <v>0.119</v>
      </c>
      <c r="I143" s="223"/>
      <c r="J143" s="224">
        <f>ROUND(I143*H143,2)</f>
        <v>0</v>
      </c>
      <c r="K143" s="220" t="s">
        <v>170</v>
      </c>
      <c r="L143" s="69"/>
      <c r="M143" s="225" t="s">
        <v>21</v>
      </c>
      <c r="N143" s="226" t="s">
        <v>43</v>
      </c>
      <c r="O143" s="44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AR143" s="21" t="s">
        <v>183</v>
      </c>
      <c r="AT143" s="21" t="s">
        <v>166</v>
      </c>
      <c r="AU143" s="21" t="s">
        <v>82</v>
      </c>
      <c r="AY143" s="21" t="s">
        <v>164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21" t="s">
        <v>80</v>
      </c>
      <c r="BK143" s="229">
        <f>ROUND(I143*H143,2)</f>
        <v>0</v>
      </c>
      <c r="BL143" s="21" t="s">
        <v>183</v>
      </c>
      <c r="BM143" s="21" t="s">
        <v>1102</v>
      </c>
    </row>
    <row r="144" s="1" customFormat="1" ht="38.25" customHeight="1">
      <c r="B144" s="43"/>
      <c r="C144" s="218" t="s">
        <v>372</v>
      </c>
      <c r="D144" s="218" t="s">
        <v>166</v>
      </c>
      <c r="E144" s="219" t="s">
        <v>552</v>
      </c>
      <c r="F144" s="220" t="s">
        <v>553</v>
      </c>
      <c r="G144" s="221" t="s">
        <v>219</v>
      </c>
      <c r="H144" s="222">
        <v>0.119</v>
      </c>
      <c r="I144" s="223"/>
      <c r="J144" s="224">
        <f>ROUND(I144*H144,2)</f>
        <v>0</v>
      </c>
      <c r="K144" s="220" t="s">
        <v>170</v>
      </c>
      <c r="L144" s="69"/>
      <c r="M144" s="225" t="s">
        <v>21</v>
      </c>
      <c r="N144" s="251" t="s">
        <v>43</v>
      </c>
      <c r="O144" s="252"/>
      <c r="P144" s="253">
        <f>O144*H144</f>
        <v>0</v>
      </c>
      <c r="Q144" s="253">
        <v>0</v>
      </c>
      <c r="R144" s="253">
        <f>Q144*H144</f>
        <v>0</v>
      </c>
      <c r="S144" s="253">
        <v>0</v>
      </c>
      <c r="T144" s="254">
        <f>S144*H144</f>
        <v>0</v>
      </c>
      <c r="AR144" s="21" t="s">
        <v>183</v>
      </c>
      <c r="AT144" s="21" t="s">
        <v>166</v>
      </c>
      <c r="AU144" s="21" t="s">
        <v>82</v>
      </c>
      <c r="AY144" s="21" t="s">
        <v>164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21" t="s">
        <v>80</v>
      </c>
      <c r="BK144" s="229">
        <f>ROUND(I144*H144,2)</f>
        <v>0</v>
      </c>
      <c r="BL144" s="21" t="s">
        <v>183</v>
      </c>
      <c r="BM144" s="21" t="s">
        <v>1103</v>
      </c>
    </row>
    <row r="145" s="1" customFormat="1" ht="6.96" customHeight="1">
      <c r="B145" s="64"/>
      <c r="C145" s="65"/>
      <c r="D145" s="65"/>
      <c r="E145" s="65"/>
      <c r="F145" s="65"/>
      <c r="G145" s="65"/>
      <c r="H145" s="65"/>
      <c r="I145" s="163"/>
      <c r="J145" s="65"/>
      <c r="K145" s="65"/>
      <c r="L145" s="69"/>
    </row>
  </sheetData>
  <sheetProtection sheet="1" autoFilter="0" formatColumns="0" formatRows="0" objects="1" scenarios="1" spinCount="100000" saltValue="woUBCUu4Cq/dLlXZEOZGKmfZCto9VqxP5n1YuQ5rjjS/49usybMfyHaEJH44r4MegI8o3BwtoXPUzTo6PWZF4A==" hashValue="moc3NVc9aWYQF98LpTyZcMnylXLz/sxSK1j8XgTmTfLhrwOSSvxp1i4hjOYP8If9haxoKfcj3KC5HyKYaEJ/kw==" algorithmName="SHA-512" password="CC35"/>
  <autoFilter ref="C85:K144"/>
  <mergeCells count="10">
    <mergeCell ref="E7:H7"/>
    <mergeCell ref="E9:H9"/>
    <mergeCell ref="E24:H24"/>
    <mergeCell ref="E45:H45"/>
    <mergeCell ref="E47:H47"/>
    <mergeCell ref="J51:J52"/>
    <mergeCell ref="E76:H76"/>
    <mergeCell ref="E78:H78"/>
    <mergeCell ref="G1:H1"/>
    <mergeCell ref="L2:V2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3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34"/>
      <c r="C1" s="134"/>
      <c r="D1" s="135" t="s">
        <v>1</v>
      </c>
      <c r="E1" s="134"/>
      <c r="F1" s="136" t="s">
        <v>110</v>
      </c>
      <c r="G1" s="136" t="s">
        <v>111</v>
      </c>
      <c r="H1" s="136"/>
      <c r="I1" s="137"/>
      <c r="J1" s="136" t="s">
        <v>112</v>
      </c>
      <c r="K1" s="135" t="s">
        <v>113</v>
      </c>
      <c r="L1" s="136" t="s">
        <v>114</v>
      </c>
      <c r="M1" s="136"/>
      <c r="N1" s="136"/>
      <c r="O1" s="136"/>
      <c r="P1" s="136"/>
      <c r="Q1" s="136"/>
      <c r="R1" s="136"/>
      <c r="S1" s="136"/>
      <c r="T1" s="136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109</v>
      </c>
    </row>
    <row r="3" ht="6.96" customHeight="1">
      <c r="B3" s="22"/>
      <c r="C3" s="23"/>
      <c r="D3" s="23"/>
      <c r="E3" s="23"/>
      <c r="F3" s="23"/>
      <c r="G3" s="23"/>
      <c r="H3" s="23"/>
      <c r="I3" s="138"/>
      <c r="J3" s="23"/>
      <c r="K3" s="24"/>
      <c r="AT3" s="21" t="s">
        <v>82</v>
      </c>
    </row>
    <row r="4" ht="36.96" customHeight="1">
      <c r="B4" s="25"/>
      <c r="C4" s="26"/>
      <c r="D4" s="27" t="s">
        <v>115</v>
      </c>
      <c r="E4" s="26"/>
      <c r="F4" s="26"/>
      <c r="G4" s="26"/>
      <c r="H4" s="26"/>
      <c r="I4" s="139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39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39"/>
      <c r="J6" s="26"/>
      <c r="K6" s="28"/>
    </row>
    <row r="7" ht="16.5" customHeight="1">
      <c r="B7" s="25"/>
      <c r="C7" s="26"/>
      <c r="D7" s="26"/>
      <c r="E7" s="140" t="str">
        <f>'Rekapitulace stavby'!K6</f>
        <v>Oprava podlah v dílnách areálu TSS</v>
      </c>
      <c r="F7" s="37"/>
      <c r="G7" s="37"/>
      <c r="H7" s="37"/>
      <c r="I7" s="139"/>
      <c r="J7" s="26"/>
      <c r="K7" s="28"/>
    </row>
    <row r="8" s="1" customFormat="1">
      <c r="B8" s="43"/>
      <c r="C8" s="44"/>
      <c r="D8" s="37" t="s">
        <v>116</v>
      </c>
      <c r="E8" s="44"/>
      <c r="F8" s="44"/>
      <c r="G8" s="44"/>
      <c r="H8" s="44"/>
      <c r="I8" s="141"/>
      <c r="J8" s="44"/>
      <c r="K8" s="48"/>
    </row>
    <row r="9" s="1" customFormat="1" ht="36.96" customHeight="1">
      <c r="B9" s="43"/>
      <c r="C9" s="44"/>
      <c r="D9" s="44"/>
      <c r="E9" s="142" t="s">
        <v>1104</v>
      </c>
      <c r="F9" s="44"/>
      <c r="G9" s="44"/>
      <c r="H9" s="44"/>
      <c r="I9" s="141"/>
      <c r="J9" s="44"/>
      <c r="K9" s="48"/>
    </row>
    <row r="10" s="1" customFormat="1">
      <c r="B10" s="43"/>
      <c r="C10" s="44"/>
      <c r="D10" s="44"/>
      <c r="E10" s="44"/>
      <c r="F10" s="44"/>
      <c r="G10" s="44"/>
      <c r="H10" s="44"/>
      <c r="I10" s="141"/>
      <c r="J10" s="44"/>
      <c r="K10" s="48"/>
    </row>
    <row r="11" s="1" customFormat="1" ht="14.4" customHeight="1">
      <c r="B11" s="43"/>
      <c r="C11" s="44"/>
      <c r="D11" s="37" t="s">
        <v>20</v>
      </c>
      <c r="E11" s="44"/>
      <c r="F11" s="32" t="s">
        <v>21</v>
      </c>
      <c r="G11" s="44"/>
      <c r="H11" s="44"/>
      <c r="I11" s="143" t="s">
        <v>22</v>
      </c>
      <c r="J11" s="32" t="s">
        <v>21</v>
      </c>
      <c r="K11" s="48"/>
    </row>
    <row r="12" s="1" customFormat="1" ht="14.4" customHeight="1">
      <c r="B12" s="43"/>
      <c r="C12" s="44"/>
      <c r="D12" s="37" t="s">
        <v>23</v>
      </c>
      <c r="E12" s="44"/>
      <c r="F12" s="32" t="s">
        <v>24</v>
      </c>
      <c r="G12" s="44"/>
      <c r="H12" s="44"/>
      <c r="I12" s="143" t="s">
        <v>25</v>
      </c>
      <c r="J12" s="144" t="str">
        <f>'Rekapitulace stavby'!AN8</f>
        <v>26. 7. 2017</v>
      </c>
      <c r="K12" s="48"/>
    </row>
    <row r="13" s="1" customFormat="1" ht="10.8" customHeight="1">
      <c r="B13" s="43"/>
      <c r="C13" s="44"/>
      <c r="D13" s="44"/>
      <c r="E13" s="44"/>
      <c r="F13" s="44"/>
      <c r="G13" s="44"/>
      <c r="H13" s="44"/>
      <c r="I13" s="141"/>
      <c r="J13" s="44"/>
      <c r="K13" s="48"/>
    </row>
    <row r="14" s="1" customFormat="1" ht="14.4" customHeight="1">
      <c r="B14" s="43"/>
      <c r="C14" s="44"/>
      <c r="D14" s="37" t="s">
        <v>27</v>
      </c>
      <c r="E14" s="44"/>
      <c r="F14" s="44"/>
      <c r="G14" s="44"/>
      <c r="H14" s="44"/>
      <c r="I14" s="143" t="s">
        <v>28</v>
      </c>
      <c r="J14" s="32" t="s">
        <v>21</v>
      </c>
      <c r="K14" s="48"/>
    </row>
    <row r="15" s="1" customFormat="1" ht="18" customHeight="1">
      <c r="B15" s="43"/>
      <c r="C15" s="44"/>
      <c r="D15" s="44"/>
      <c r="E15" s="32" t="s">
        <v>29</v>
      </c>
      <c r="F15" s="44"/>
      <c r="G15" s="44"/>
      <c r="H15" s="44"/>
      <c r="I15" s="143" t="s">
        <v>30</v>
      </c>
      <c r="J15" s="32" t="s">
        <v>21</v>
      </c>
      <c r="K15" s="48"/>
    </row>
    <row r="16" s="1" customFormat="1" ht="6.96" customHeight="1">
      <c r="B16" s="43"/>
      <c r="C16" s="44"/>
      <c r="D16" s="44"/>
      <c r="E16" s="44"/>
      <c r="F16" s="44"/>
      <c r="G16" s="44"/>
      <c r="H16" s="44"/>
      <c r="I16" s="141"/>
      <c r="J16" s="44"/>
      <c r="K16" s="48"/>
    </row>
    <row r="17" s="1" customFormat="1" ht="14.4" customHeight="1">
      <c r="B17" s="43"/>
      <c r="C17" s="44"/>
      <c r="D17" s="37" t="s">
        <v>31</v>
      </c>
      <c r="E17" s="44"/>
      <c r="F17" s="44"/>
      <c r="G17" s="44"/>
      <c r="H17" s="44"/>
      <c r="I17" s="143" t="s">
        <v>28</v>
      </c>
      <c r="J17" s="32" t="str">
        <f>IF('Rekapitulace stavby'!AN13="Vyplň údaj","",IF('Rekapitulace stavby'!AN13="","",'Rekapitulace stavby'!AN13))</f>
        <v/>
      </c>
      <c r="K17" s="48"/>
    </row>
    <row r="18" s="1" customFormat="1" ht="18" customHeight="1">
      <c r="B18" s="43"/>
      <c r="C18" s="44"/>
      <c r="D18" s="44"/>
      <c r="E18" s="32" t="str">
        <f>IF('Rekapitulace stavby'!E14="Vyplň údaj","",IF('Rekapitulace stavby'!E14="","",'Rekapitulace stavby'!E14))</f>
        <v/>
      </c>
      <c r="F18" s="44"/>
      <c r="G18" s="44"/>
      <c r="H18" s="44"/>
      <c r="I18" s="143" t="s">
        <v>30</v>
      </c>
      <c r="J18" s="32" t="str">
        <f>IF('Rekapitulace stavby'!AN14="Vyplň údaj","",IF('Rekapitulace stavby'!AN14="","",'Rekapitulace stavby'!AN14))</f>
        <v/>
      </c>
      <c r="K18" s="48"/>
    </row>
    <row r="19" s="1" customFormat="1" ht="6.96" customHeight="1">
      <c r="B19" s="43"/>
      <c r="C19" s="44"/>
      <c r="D19" s="44"/>
      <c r="E19" s="44"/>
      <c r="F19" s="44"/>
      <c r="G19" s="44"/>
      <c r="H19" s="44"/>
      <c r="I19" s="141"/>
      <c r="J19" s="44"/>
      <c r="K19" s="48"/>
    </row>
    <row r="20" s="1" customFormat="1" ht="14.4" customHeight="1">
      <c r="B20" s="43"/>
      <c r="C20" s="44"/>
      <c r="D20" s="37" t="s">
        <v>33</v>
      </c>
      <c r="E20" s="44"/>
      <c r="F20" s="44"/>
      <c r="G20" s="44"/>
      <c r="H20" s="44"/>
      <c r="I20" s="143" t="s">
        <v>28</v>
      </c>
      <c r="J20" s="32" t="s">
        <v>21</v>
      </c>
      <c r="K20" s="48"/>
    </row>
    <row r="21" s="1" customFormat="1" ht="18" customHeight="1">
      <c r="B21" s="43"/>
      <c r="C21" s="44"/>
      <c r="D21" s="44"/>
      <c r="E21" s="32" t="s">
        <v>34</v>
      </c>
      <c r="F21" s="44"/>
      <c r="G21" s="44"/>
      <c r="H21" s="44"/>
      <c r="I21" s="143" t="s">
        <v>30</v>
      </c>
      <c r="J21" s="32" t="s">
        <v>21</v>
      </c>
      <c r="K21" s="48"/>
    </row>
    <row r="22" s="1" customFormat="1" ht="6.96" customHeight="1">
      <c r="B22" s="43"/>
      <c r="C22" s="44"/>
      <c r="D22" s="44"/>
      <c r="E22" s="44"/>
      <c r="F22" s="44"/>
      <c r="G22" s="44"/>
      <c r="H22" s="44"/>
      <c r="I22" s="141"/>
      <c r="J22" s="44"/>
      <c r="K22" s="48"/>
    </row>
    <row r="23" s="1" customFormat="1" ht="14.4" customHeight="1">
      <c r="B23" s="43"/>
      <c r="C23" s="44"/>
      <c r="D23" s="37" t="s">
        <v>36</v>
      </c>
      <c r="E23" s="44"/>
      <c r="F23" s="44"/>
      <c r="G23" s="44"/>
      <c r="H23" s="44"/>
      <c r="I23" s="141"/>
      <c r="J23" s="44"/>
      <c r="K23" s="48"/>
    </row>
    <row r="24" s="6" customFormat="1" ht="16.5" customHeight="1">
      <c r="B24" s="145"/>
      <c r="C24" s="146"/>
      <c r="D24" s="146"/>
      <c r="E24" s="41" t="s">
        <v>21</v>
      </c>
      <c r="F24" s="41"/>
      <c r="G24" s="41"/>
      <c r="H24" s="41"/>
      <c r="I24" s="147"/>
      <c r="J24" s="146"/>
      <c r="K24" s="148"/>
    </row>
    <row r="25" s="1" customFormat="1" ht="6.96" customHeight="1">
      <c r="B25" s="43"/>
      <c r="C25" s="44"/>
      <c r="D25" s="44"/>
      <c r="E25" s="44"/>
      <c r="F25" s="44"/>
      <c r="G25" s="44"/>
      <c r="H25" s="44"/>
      <c r="I25" s="141"/>
      <c r="J25" s="44"/>
      <c r="K25" s="48"/>
    </row>
    <row r="26" s="1" customFormat="1" ht="6.96" customHeight="1">
      <c r="B26" s="43"/>
      <c r="C26" s="44"/>
      <c r="D26" s="103"/>
      <c r="E26" s="103"/>
      <c r="F26" s="103"/>
      <c r="G26" s="103"/>
      <c r="H26" s="103"/>
      <c r="I26" s="149"/>
      <c r="J26" s="103"/>
      <c r="K26" s="150"/>
    </row>
    <row r="27" s="1" customFormat="1" ht="25.44" customHeight="1">
      <c r="B27" s="43"/>
      <c r="C27" s="44"/>
      <c r="D27" s="151" t="s">
        <v>38</v>
      </c>
      <c r="E27" s="44"/>
      <c r="F27" s="44"/>
      <c r="G27" s="44"/>
      <c r="H27" s="44"/>
      <c r="I27" s="141"/>
      <c r="J27" s="152">
        <f>ROUND(J83,2)</f>
        <v>0</v>
      </c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49"/>
      <c r="J28" s="103"/>
      <c r="K28" s="150"/>
    </row>
    <row r="29" s="1" customFormat="1" ht="14.4" customHeight="1">
      <c r="B29" s="43"/>
      <c r="C29" s="44"/>
      <c r="D29" s="44"/>
      <c r="E29" s="44"/>
      <c r="F29" s="49" t="s">
        <v>40</v>
      </c>
      <c r="G29" s="44"/>
      <c r="H29" s="44"/>
      <c r="I29" s="153" t="s">
        <v>39</v>
      </c>
      <c r="J29" s="49" t="s">
        <v>41</v>
      </c>
      <c r="K29" s="48"/>
    </row>
    <row r="30" s="1" customFormat="1" ht="14.4" customHeight="1">
      <c r="B30" s="43"/>
      <c r="C30" s="44"/>
      <c r="D30" s="52" t="s">
        <v>42</v>
      </c>
      <c r="E30" s="52" t="s">
        <v>43</v>
      </c>
      <c r="F30" s="154">
        <f>ROUND(SUM(BE83:BE97), 2)</f>
        <v>0</v>
      </c>
      <c r="G30" s="44"/>
      <c r="H30" s="44"/>
      <c r="I30" s="155">
        <v>0.20999999999999999</v>
      </c>
      <c r="J30" s="154">
        <f>ROUND(ROUND((SUM(BE83:BE97)), 2)*I30, 2)</f>
        <v>0</v>
      </c>
      <c r="K30" s="48"/>
    </row>
    <row r="31" s="1" customFormat="1" ht="14.4" customHeight="1">
      <c r="B31" s="43"/>
      <c r="C31" s="44"/>
      <c r="D31" s="44"/>
      <c r="E31" s="52" t="s">
        <v>44</v>
      </c>
      <c r="F31" s="154">
        <f>ROUND(SUM(BF83:BF97), 2)</f>
        <v>0</v>
      </c>
      <c r="G31" s="44"/>
      <c r="H31" s="44"/>
      <c r="I31" s="155">
        <v>0.14999999999999999</v>
      </c>
      <c r="J31" s="154">
        <f>ROUND(ROUND((SUM(BF83:BF97)), 2)*I31, 2)</f>
        <v>0</v>
      </c>
      <c r="K31" s="48"/>
    </row>
    <row r="32" hidden="1" s="1" customFormat="1" ht="14.4" customHeight="1">
      <c r="B32" s="43"/>
      <c r="C32" s="44"/>
      <c r="D32" s="44"/>
      <c r="E32" s="52" t="s">
        <v>45</v>
      </c>
      <c r="F32" s="154">
        <f>ROUND(SUM(BG83:BG97), 2)</f>
        <v>0</v>
      </c>
      <c r="G32" s="44"/>
      <c r="H32" s="44"/>
      <c r="I32" s="155">
        <v>0.20999999999999999</v>
      </c>
      <c r="J32" s="154">
        <v>0</v>
      </c>
      <c r="K32" s="48"/>
    </row>
    <row r="33" hidden="1" s="1" customFormat="1" ht="14.4" customHeight="1">
      <c r="B33" s="43"/>
      <c r="C33" s="44"/>
      <c r="D33" s="44"/>
      <c r="E33" s="52" t="s">
        <v>46</v>
      </c>
      <c r="F33" s="154">
        <f>ROUND(SUM(BH83:BH97), 2)</f>
        <v>0</v>
      </c>
      <c r="G33" s="44"/>
      <c r="H33" s="44"/>
      <c r="I33" s="155">
        <v>0.14999999999999999</v>
      </c>
      <c r="J33" s="154">
        <v>0</v>
      </c>
      <c r="K33" s="48"/>
    </row>
    <row r="34" hidden="1" s="1" customFormat="1" ht="14.4" customHeight="1">
      <c r="B34" s="43"/>
      <c r="C34" s="44"/>
      <c r="D34" s="44"/>
      <c r="E34" s="52" t="s">
        <v>47</v>
      </c>
      <c r="F34" s="154">
        <f>ROUND(SUM(BI83:BI97), 2)</f>
        <v>0</v>
      </c>
      <c r="G34" s="44"/>
      <c r="H34" s="44"/>
      <c r="I34" s="155">
        <v>0</v>
      </c>
      <c r="J34" s="154">
        <v>0</v>
      </c>
      <c r="K34" s="48"/>
    </row>
    <row r="35" s="1" customFormat="1" ht="6.96" customHeight="1">
      <c r="B35" s="43"/>
      <c r="C35" s="44"/>
      <c r="D35" s="44"/>
      <c r="E35" s="44"/>
      <c r="F35" s="44"/>
      <c r="G35" s="44"/>
      <c r="H35" s="44"/>
      <c r="I35" s="141"/>
      <c r="J35" s="44"/>
      <c r="K35" s="48"/>
    </row>
    <row r="36" s="1" customFormat="1" ht="25.44" customHeight="1">
      <c r="B36" s="43"/>
      <c r="C36" s="156"/>
      <c r="D36" s="157" t="s">
        <v>48</v>
      </c>
      <c r="E36" s="95"/>
      <c r="F36" s="95"/>
      <c r="G36" s="158" t="s">
        <v>49</v>
      </c>
      <c r="H36" s="159" t="s">
        <v>50</v>
      </c>
      <c r="I36" s="160"/>
      <c r="J36" s="161">
        <f>SUM(J27:J34)</f>
        <v>0</v>
      </c>
      <c r="K36" s="162"/>
    </row>
    <row r="37" s="1" customFormat="1" ht="14.4" customHeight="1">
      <c r="B37" s="64"/>
      <c r="C37" s="65"/>
      <c r="D37" s="65"/>
      <c r="E37" s="65"/>
      <c r="F37" s="65"/>
      <c r="G37" s="65"/>
      <c r="H37" s="65"/>
      <c r="I37" s="163"/>
      <c r="J37" s="65"/>
      <c r="K37" s="66"/>
    </row>
    <row r="41" s="1" customFormat="1" ht="6.96" customHeight="1">
      <c r="B41" s="164"/>
      <c r="C41" s="165"/>
      <c r="D41" s="165"/>
      <c r="E41" s="165"/>
      <c r="F41" s="165"/>
      <c r="G41" s="165"/>
      <c r="H41" s="165"/>
      <c r="I41" s="166"/>
      <c r="J41" s="165"/>
      <c r="K41" s="167"/>
    </row>
    <row r="42" s="1" customFormat="1" ht="36.96" customHeight="1">
      <c r="B42" s="43"/>
      <c r="C42" s="27" t="s">
        <v>118</v>
      </c>
      <c r="D42" s="44"/>
      <c r="E42" s="44"/>
      <c r="F42" s="44"/>
      <c r="G42" s="44"/>
      <c r="H42" s="44"/>
      <c r="I42" s="141"/>
      <c r="J42" s="44"/>
      <c r="K42" s="48"/>
    </row>
    <row r="43" s="1" customFormat="1" ht="6.96" customHeight="1">
      <c r="B43" s="43"/>
      <c r="C43" s="44"/>
      <c r="D43" s="44"/>
      <c r="E43" s="44"/>
      <c r="F43" s="44"/>
      <c r="G43" s="44"/>
      <c r="H43" s="44"/>
      <c r="I43" s="141"/>
      <c r="J43" s="44"/>
      <c r="K43" s="48"/>
    </row>
    <row r="44" s="1" customFormat="1" ht="14.4" customHeight="1">
      <c r="B44" s="43"/>
      <c r="C44" s="37" t="s">
        <v>18</v>
      </c>
      <c r="D44" s="44"/>
      <c r="E44" s="44"/>
      <c r="F44" s="44"/>
      <c r="G44" s="44"/>
      <c r="H44" s="44"/>
      <c r="I44" s="141"/>
      <c r="J44" s="44"/>
      <c r="K44" s="48"/>
    </row>
    <row r="45" s="1" customFormat="1" ht="16.5" customHeight="1">
      <c r="B45" s="43"/>
      <c r="C45" s="44"/>
      <c r="D45" s="44"/>
      <c r="E45" s="140" t="str">
        <f>E7</f>
        <v>Oprava podlah v dílnách areálu TSS</v>
      </c>
      <c r="F45" s="37"/>
      <c r="G45" s="37"/>
      <c r="H45" s="37"/>
      <c r="I45" s="141"/>
      <c r="J45" s="44"/>
      <c r="K45" s="48"/>
    </row>
    <row r="46" s="1" customFormat="1" ht="14.4" customHeight="1">
      <c r="B46" s="43"/>
      <c r="C46" s="37" t="s">
        <v>116</v>
      </c>
      <c r="D46" s="44"/>
      <c r="E46" s="44"/>
      <c r="F46" s="44"/>
      <c r="G46" s="44"/>
      <c r="H46" s="44"/>
      <c r="I46" s="141"/>
      <c r="J46" s="44"/>
      <c r="K46" s="48"/>
    </row>
    <row r="47" s="1" customFormat="1" ht="17.25" customHeight="1">
      <c r="B47" s="43"/>
      <c r="C47" s="44"/>
      <c r="D47" s="44"/>
      <c r="E47" s="142" t="str">
        <f>E9</f>
        <v>2017-133-11 - VRN</v>
      </c>
      <c r="F47" s="44"/>
      <c r="G47" s="44"/>
      <c r="H47" s="44"/>
      <c r="I47" s="141"/>
      <c r="J47" s="44"/>
      <c r="K47" s="48"/>
    </row>
    <row r="48" s="1" customFormat="1" ht="6.96" customHeight="1">
      <c r="B48" s="43"/>
      <c r="C48" s="44"/>
      <c r="D48" s="44"/>
      <c r="E48" s="44"/>
      <c r="F48" s="44"/>
      <c r="G48" s="44"/>
      <c r="H48" s="44"/>
      <c r="I48" s="141"/>
      <c r="J48" s="44"/>
      <c r="K48" s="48"/>
    </row>
    <row r="49" s="1" customFormat="1" ht="18" customHeight="1">
      <c r="B49" s="43"/>
      <c r="C49" s="37" t="s">
        <v>23</v>
      </c>
      <c r="D49" s="44"/>
      <c r="E49" s="44"/>
      <c r="F49" s="32" t="str">
        <f>F12</f>
        <v>ul.Soudní 988, Praha 4</v>
      </c>
      <c r="G49" s="44"/>
      <c r="H49" s="44"/>
      <c r="I49" s="143" t="s">
        <v>25</v>
      </c>
      <c r="J49" s="144" t="str">
        <f>IF(J12="","",J12)</f>
        <v>26. 7. 2017</v>
      </c>
      <c r="K49" s="48"/>
    </row>
    <row r="50" s="1" customFormat="1" ht="6.96" customHeight="1">
      <c r="B50" s="43"/>
      <c r="C50" s="44"/>
      <c r="D50" s="44"/>
      <c r="E50" s="44"/>
      <c r="F50" s="44"/>
      <c r="G50" s="44"/>
      <c r="H50" s="44"/>
      <c r="I50" s="141"/>
      <c r="J50" s="44"/>
      <c r="K50" s="48"/>
    </row>
    <row r="51" s="1" customFormat="1">
      <c r="B51" s="43"/>
      <c r="C51" s="37" t="s">
        <v>27</v>
      </c>
      <c r="D51" s="44"/>
      <c r="E51" s="44"/>
      <c r="F51" s="32" t="str">
        <f>E15</f>
        <v>Vězeňská služba ČR Soudní 1672/1a, Praha 4</v>
      </c>
      <c r="G51" s="44"/>
      <c r="H51" s="44"/>
      <c r="I51" s="143" t="s">
        <v>33</v>
      </c>
      <c r="J51" s="41" t="str">
        <f>E21</f>
        <v>Arch.Ing. Lubomír Hromádko, Lamačova 858,Praha 5</v>
      </c>
      <c r="K51" s="48"/>
    </row>
    <row r="52" s="1" customFormat="1" ht="14.4" customHeight="1">
      <c r="B52" s="43"/>
      <c r="C52" s="37" t="s">
        <v>31</v>
      </c>
      <c r="D52" s="44"/>
      <c r="E52" s="44"/>
      <c r="F52" s="32" t="str">
        <f>IF(E18="","",E18)</f>
        <v/>
      </c>
      <c r="G52" s="44"/>
      <c r="H52" s="44"/>
      <c r="I52" s="141"/>
      <c r="J52" s="168"/>
      <c r="K52" s="48"/>
    </row>
    <row r="53" s="1" customFormat="1" ht="10.32" customHeight="1">
      <c r="B53" s="43"/>
      <c r="C53" s="44"/>
      <c r="D53" s="44"/>
      <c r="E53" s="44"/>
      <c r="F53" s="44"/>
      <c r="G53" s="44"/>
      <c r="H53" s="44"/>
      <c r="I53" s="141"/>
      <c r="J53" s="44"/>
      <c r="K53" s="48"/>
    </row>
    <row r="54" s="1" customFormat="1" ht="29.28" customHeight="1">
      <c r="B54" s="43"/>
      <c r="C54" s="169" t="s">
        <v>119</v>
      </c>
      <c r="D54" s="156"/>
      <c r="E54" s="156"/>
      <c r="F54" s="156"/>
      <c r="G54" s="156"/>
      <c r="H54" s="156"/>
      <c r="I54" s="170"/>
      <c r="J54" s="171" t="s">
        <v>120</v>
      </c>
      <c r="K54" s="172"/>
    </row>
    <row r="55" s="1" customFormat="1" ht="10.32" customHeight="1">
      <c r="B55" s="43"/>
      <c r="C55" s="44"/>
      <c r="D55" s="44"/>
      <c r="E55" s="44"/>
      <c r="F55" s="44"/>
      <c r="G55" s="44"/>
      <c r="H55" s="44"/>
      <c r="I55" s="141"/>
      <c r="J55" s="44"/>
      <c r="K55" s="48"/>
    </row>
    <row r="56" s="1" customFormat="1" ht="29.28" customHeight="1">
      <c r="B56" s="43"/>
      <c r="C56" s="173" t="s">
        <v>121</v>
      </c>
      <c r="D56" s="44"/>
      <c r="E56" s="44"/>
      <c r="F56" s="44"/>
      <c r="G56" s="44"/>
      <c r="H56" s="44"/>
      <c r="I56" s="141"/>
      <c r="J56" s="152">
        <f>J83</f>
        <v>0</v>
      </c>
      <c r="K56" s="48"/>
      <c r="AU56" s="21" t="s">
        <v>122</v>
      </c>
    </row>
    <row r="57" s="7" customFormat="1" ht="24.96" customHeight="1">
      <c r="B57" s="174"/>
      <c r="C57" s="175"/>
      <c r="D57" s="176" t="s">
        <v>1105</v>
      </c>
      <c r="E57" s="177"/>
      <c r="F57" s="177"/>
      <c r="G57" s="177"/>
      <c r="H57" s="177"/>
      <c r="I57" s="178"/>
      <c r="J57" s="179">
        <f>J84</f>
        <v>0</v>
      </c>
      <c r="K57" s="180"/>
    </row>
    <row r="58" s="8" customFormat="1" ht="19.92" customHeight="1">
      <c r="B58" s="181"/>
      <c r="C58" s="182"/>
      <c r="D58" s="183" t="s">
        <v>1106</v>
      </c>
      <c r="E58" s="184"/>
      <c r="F58" s="184"/>
      <c r="G58" s="184"/>
      <c r="H58" s="184"/>
      <c r="I58" s="185"/>
      <c r="J58" s="186">
        <f>J85</f>
        <v>0</v>
      </c>
      <c r="K58" s="187"/>
    </row>
    <row r="59" s="8" customFormat="1" ht="19.92" customHeight="1">
      <c r="B59" s="181"/>
      <c r="C59" s="182"/>
      <c r="D59" s="183" t="s">
        <v>1107</v>
      </c>
      <c r="E59" s="184"/>
      <c r="F59" s="184"/>
      <c r="G59" s="184"/>
      <c r="H59" s="184"/>
      <c r="I59" s="185"/>
      <c r="J59" s="186">
        <f>J87</f>
        <v>0</v>
      </c>
      <c r="K59" s="187"/>
    </row>
    <row r="60" s="8" customFormat="1" ht="19.92" customHeight="1">
      <c r="B60" s="181"/>
      <c r="C60" s="182"/>
      <c r="D60" s="183" t="s">
        <v>1108</v>
      </c>
      <c r="E60" s="184"/>
      <c r="F60" s="184"/>
      <c r="G60" s="184"/>
      <c r="H60" s="184"/>
      <c r="I60" s="185"/>
      <c r="J60" s="186">
        <f>J90</f>
        <v>0</v>
      </c>
      <c r="K60" s="187"/>
    </row>
    <row r="61" s="8" customFormat="1" ht="19.92" customHeight="1">
      <c r="B61" s="181"/>
      <c r="C61" s="182"/>
      <c r="D61" s="183" t="s">
        <v>1109</v>
      </c>
      <c r="E61" s="184"/>
      <c r="F61" s="184"/>
      <c r="G61" s="184"/>
      <c r="H61" s="184"/>
      <c r="I61" s="185"/>
      <c r="J61" s="186">
        <f>J92</f>
        <v>0</v>
      </c>
      <c r="K61" s="187"/>
    </row>
    <row r="62" s="8" customFormat="1" ht="19.92" customHeight="1">
      <c r="B62" s="181"/>
      <c r="C62" s="182"/>
      <c r="D62" s="183" t="s">
        <v>1110</v>
      </c>
      <c r="E62" s="184"/>
      <c r="F62" s="184"/>
      <c r="G62" s="184"/>
      <c r="H62" s="184"/>
      <c r="I62" s="185"/>
      <c r="J62" s="186">
        <f>J94</f>
        <v>0</v>
      </c>
      <c r="K62" s="187"/>
    </row>
    <row r="63" s="8" customFormat="1" ht="19.92" customHeight="1">
      <c r="B63" s="181"/>
      <c r="C63" s="182"/>
      <c r="D63" s="183" t="s">
        <v>1111</v>
      </c>
      <c r="E63" s="184"/>
      <c r="F63" s="184"/>
      <c r="G63" s="184"/>
      <c r="H63" s="184"/>
      <c r="I63" s="185"/>
      <c r="J63" s="186">
        <f>J96</f>
        <v>0</v>
      </c>
      <c r="K63" s="187"/>
    </row>
    <row r="64" s="1" customFormat="1" ht="21.84" customHeight="1">
      <c r="B64" s="43"/>
      <c r="C64" s="44"/>
      <c r="D64" s="44"/>
      <c r="E64" s="44"/>
      <c r="F64" s="44"/>
      <c r="G64" s="44"/>
      <c r="H64" s="44"/>
      <c r="I64" s="141"/>
      <c r="J64" s="44"/>
      <c r="K64" s="48"/>
    </row>
    <row r="65" s="1" customFormat="1" ht="6.96" customHeight="1">
      <c r="B65" s="64"/>
      <c r="C65" s="65"/>
      <c r="D65" s="65"/>
      <c r="E65" s="65"/>
      <c r="F65" s="65"/>
      <c r="G65" s="65"/>
      <c r="H65" s="65"/>
      <c r="I65" s="163"/>
      <c r="J65" s="65"/>
      <c r="K65" s="66"/>
    </row>
    <row r="69" s="1" customFormat="1" ht="6.96" customHeight="1">
      <c r="B69" s="67"/>
      <c r="C69" s="68"/>
      <c r="D69" s="68"/>
      <c r="E69" s="68"/>
      <c r="F69" s="68"/>
      <c r="G69" s="68"/>
      <c r="H69" s="68"/>
      <c r="I69" s="166"/>
      <c r="J69" s="68"/>
      <c r="K69" s="68"/>
      <c r="L69" s="69"/>
    </row>
    <row r="70" s="1" customFormat="1" ht="36.96" customHeight="1">
      <c r="B70" s="43"/>
      <c r="C70" s="70" t="s">
        <v>148</v>
      </c>
      <c r="D70" s="71"/>
      <c r="E70" s="71"/>
      <c r="F70" s="71"/>
      <c r="G70" s="71"/>
      <c r="H70" s="71"/>
      <c r="I70" s="188"/>
      <c r="J70" s="71"/>
      <c r="K70" s="71"/>
      <c r="L70" s="69"/>
    </row>
    <row r="71" s="1" customFormat="1" ht="6.96" customHeight="1">
      <c r="B71" s="43"/>
      <c r="C71" s="71"/>
      <c r="D71" s="71"/>
      <c r="E71" s="71"/>
      <c r="F71" s="71"/>
      <c r="G71" s="71"/>
      <c r="H71" s="71"/>
      <c r="I71" s="188"/>
      <c r="J71" s="71"/>
      <c r="K71" s="71"/>
      <c r="L71" s="69"/>
    </row>
    <row r="72" s="1" customFormat="1" ht="14.4" customHeight="1">
      <c r="B72" s="43"/>
      <c r="C72" s="73" t="s">
        <v>18</v>
      </c>
      <c r="D72" s="71"/>
      <c r="E72" s="71"/>
      <c r="F72" s="71"/>
      <c r="G72" s="71"/>
      <c r="H72" s="71"/>
      <c r="I72" s="188"/>
      <c r="J72" s="71"/>
      <c r="K72" s="71"/>
      <c r="L72" s="69"/>
    </row>
    <row r="73" s="1" customFormat="1" ht="16.5" customHeight="1">
      <c r="B73" s="43"/>
      <c r="C73" s="71"/>
      <c r="D73" s="71"/>
      <c r="E73" s="189" t="str">
        <f>E7</f>
        <v>Oprava podlah v dílnách areálu TSS</v>
      </c>
      <c r="F73" s="73"/>
      <c r="G73" s="73"/>
      <c r="H73" s="73"/>
      <c r="I73" s="188"/>
      <c r="J73" s="71"/>
      <c r="K73" s="71"/>
      <c r="L73" s="69"/>
    </row>
    <row r="74" s="1" customFormat="1" ht="14.4" customHeight="1">
      <c r="B74" s="43"/>
      <c r="C74" s="73" t="s">
        <v>116</v>
      </c>
      <c r="D74" s="71"/>
      <c r="E74" s="71"/>
      <c r="F74" s="71"/>
      <c r="G74" s="71"/>
      <c r="H74" s="71"/>
      <c r="I74" s="188"/>
      <c r="J74" s="71"/>
      <c r="K74" s="71"/>
      <c r="L74" s="69"/>
    </row>
    <row r="75" s="1" customFormat="1" ht="17.25" customHeight="1">
      <c r="B75" s="43"/>
      <c r="C75" s="71"/>
      <c r="D75" s="71"/>
      <c r="E75" s="79" t="str">
        <f>E9</f>
        <v>2017-133-11 - VRN</v>
      </c>
      <c r="F75" s="71"/>
      <c r="G75" s="71"/>
      <c r="H75" s="71"/>
      <c r="I75" s="188"/>
      <c r="J75" s="71"/>
      <c r="K75" s="71"/>
      <c r="L75" s="69"/>
    </row>
    <row r="76" s="1" customFormat="1" ht="6.96" customHeight="1">
      <c r="B76" s="43"/>
      <c r="C76" s="71"/>
      <c r="D76" s="71"/>
      <c r="E76" s="71"/>
      <c r="F76" s="71"/>
      <c r="G76" s="71"/>
      <c r="H76" s="71"/>
      <c r="I76" s="188"/>
      <c r="J76" s="71"/>
      <c r="K76" s="71"/>
      <c r="L76" s="69"/>
    </row>
    <row r="77" s="1" customFormat="1" ht="18" customHeight="1">
      <c r="B77" s="43"/>
      <c r="C77" s="73" t="s">
        <v>23</v>
      </c>
      <c r="D77" s="71"/>
      <c r="E77" s="71"/>
      <c r="F77" s="190" t="str">
        <f>F12</f>
        <v>ul.Soudní 988, Praha 4</v>
      </c>
      <c r="G77" s="71"/>
      <c r="H77" s="71"/>
      <c r="I77" s="191" t="s">
        <v>25</v>
      </c>
      <c r="J77" s="82" t="str">
        <f>IF(J12="","",J12)</f>
        <v>26. 7. 2017</v>
      </c>
      <c r="K77" s="71"/>
      <c r="L77" s="69"/>
    </row>
    <row r="78" s="1" customFormat="1" ht="6.96" customHeight="1">
      <c r="B78" s="43"/>
      <c r="C78" s="71"/>
      <c r="D78" s="71"/>
      <c r="E78" s="71"/>
      <c r="F78" s="71"/>
      <c r="G78" s="71"/>
      <c r="H78" s="71"/>
      <c r="I78" s="188"/>
      <c r="J78" s="71"/>
      <c r="K78" s="71"/>
      <c r="L78" s="69"/>
    </row>
    <row r="79" s="1" customFormat="1">
      <c r="B79" s="43"/>
      <c r="C79" s="73" t="s">
        <v>27</v>
      </c>
      <c r="D79" s="71"/>
      <c r="E79" s="71"/>
      <c r="F79" s="190" t="str">
        <f>E15</f>
        <v>Vězeňská služba ČR Soudní 1672/1a, Praha 4</v>
      </c>
      <c r="G79" s="71"/>
      <c r="H79" s="71"/>
      <c r="I79" s="191" t="s">
        <v>33</v>
      </c>
      <c r="J79" s="190" t="str">
        <f>E21</f>
        <v>Arch.Ing. Lubomír Hromádko, Lamačova 858,Praha 5</v>
      </c>
      <c r="K79" s="71"/>
      <c r="L79" s="69"/>
    </row>
    <row r="80" s="1" customFormat="1" ht="14.4" customHeight="1">
      <c r="B80" s="43"/>
      <c r="C80" s="73" t="s">
        <v>31</v>
      </c>
      <c r="D80" s="71"/>
      <c r="E80" s="71"/>
      <c r="F80" s="190" t="str">
        <f>IF(E18="","",E18)</f>
        <v/>
      </c>
      <c r="G80" s="71"/>
      <c r="H80" s="71"/>
      <c r="I80" s="188"/>
      <c r="J80" s="71"/>
      <c r="K80" s="71"/>
      <c r="L80" s="69"/>
    </row>
    <row r="81" s="1" customFormat="1" ht="10.32" customHeight="1">
      <c r="B81" s="43"/>
      <c r="C81" s="71"/>
      <c r="D81" s="71"/>
      <c r="E81" s="71"/>
      <c r="F81" s="71"/>
      <c r="G81" s="71"/>
      <c r="H81" s="71"/>
      <c r="I81" s="188"/>
      <c r="J81" s="71"/>
      <c r="K81" s="71"/>
      <c r="L81" s="69"/>
    </row>
    <row r="82" s="9" customFormat="1" ht="29.28" customHeight="1">
      <c r="B82" s="192"/>
      <c r="C82" s="193" t="s">
        <v>149</v>
      </c>
      <c r="D82" s="194" t="s">
        <v>57</v>
      </c>
      <c r="E82" s="194" t="s">
        <v>53</v>
      </c>
      <c r="F82" s="194" t="s">
        <v>150</v>
      </c>
      <c r="G82" s="194" t="s">
        <v>151</v>
      </c>
      <c r="H82" s="194" t="s">
        <v>152</v>
      </c>
      <c r="I82" s="195" t="s">
        <v>153</v>
      </c>
      <c r="J82" s="194" t="s">
        <v>120</v>
      </c>
      <c r="K82" s="196" t="s">
        <v>154</v>
      </c>
      <c r="L82" s="197"/>
      <c r="M82" s="99" t="s">
        <v>155</v>
      </c>
      <c r="N82" s="100" t="s">
        <v>42</v>
      </c>
      <c r="O82" s="100" t="s">
        <v>156</v>
      </c>
      <c r="P82" s="100" t="s">
        <v>157</v>
      </c>
      <c r="Q82" s="100" t="s">
        <v>158</v>
      </c>
      <c r="R82" s="100" t="s">
        <v>159</v>
      </c>
      <c r="S82" s="100" t="s">
        <v>160</v>
      </c>
      <c r="T82" s="101" t="s">
        <v>161</v>
      </c>
    </row>
    <row r="83" s="1" customFormat="1" ht="29.28" customHeight="1">
      <c r="B83" s="43"/>
      <c r="C83" s="105" t="s">
        <v>121</v>
      </c>
      <c r="D83" s="71"/>
      <c r="E83" s="71"/>
      <c r="F83" s="71"/>
      <c r="G83" s="71"/>
      <c r="H83" s="71"/>
      <c r="I83" s="188"/>
      <c r="J83" s="198">
        <f>BK83</f>
        <v>0</v>
      </c>
      <c r="K83" s="71"/>
      <c r="L83" s="69"/>
      <c r="M83" s="102"/>
      <c r="N83" s="103"/>
      <c r="O83" s="103"/>
      <c r="P83" s="199">
        <f>P84</f>
        <v>0</v>
      </c>
      <c r="Q83" s="103"/>
      <c r="R83" s="199">
        <f>R84</f>
        <v>0</v>
      </c>
      <c r="S83" s="103"/>
      <c r="T83" s="200">
        <f>T84</f>
        <v>0</v>
      </c>
      <c r="AT83" s="21" t="s">
        <v>71</v>
      </c>
      <c r="AU83" s="21" t="s">
        <v>122</v>
      </c>
      <c r="BK83" s="201">
        <f>BK84</f>
        <v>0</v>
      </c>
    </row>
    <row r="84" s="10" customFormat="1" ht="37.44" customHeight="1">
      <c r="B84" s="202"/>
      <c r="C84" s="203"/>
      <c r="D84" s="204" t="s">
        <v>71</v>
      </c>
      <c r="E84" s="205" t="s">
        <v>108</v>
      </c>
      <c r="F84" s="205" t="s">
        <v>1112</v>
      </c>
      <c r="G84" s="203"/>
      <c r="H84" s="203"/>
      <c r="I84" s="206"/>
      <c r="J84" s="207">
        <f>BK84</f>
        <v>0</v>
      </c>
      <c r="K84" s="203"/>
      <c r="L84" s="208"/>
      <c r="M84" s="209"/>
      <c r="N84" s="210"/>
      <c r="O84" s="210"/>
      <c r="P84" s="211">
        <f>P85+P87+P90+P92+P94+P96</f>
        <v>0</v>
      </c>
      <c r="Q84" s="210"/>
      <c r="R84" s="211">
        <f>R85+R87+R90+R92+R94+R96</f>
        <v>0</v>
      </c>
      <c r="S84" s="210"/>
      <c r="T84" s="212">
        <f>T85+T87+T90+T92+T94+T96</f>
        <v>0</v>
      </c>
      <c r="AR84" s="213" t="s">
        <v>188</v>
      </c>
      <c r="AT84" s="214" t="s">
        <v>71</v>
      </c>
      <c r="AU84" s="214" t="s">
        <v>72</v>
      </c>
      <c r="AY84" s="213" t="s">
        <v>164</v>
      </c>
      <c r="BK84" s="215">
        <f>BK85+BK87+BK90+BK92+BK94+BK96</f>
        <v>0</v>
      </c>
    </row>
    <row r="85" s="10" customFormat="1" ht="19.92" customHeight="1">
      <c r="B85" s="202"/>
      <c r="C85" s="203"/>
      <c r="D85" s="204" t="s">
        <v>71</v>
      </c>
      <c r="E85" s="216" t="s">
        <v>1113</v>
      </c>
      <c r="F85" s="216" t="s">
        <v>1114</v>
      </c>
      <c r="G85" s="203"/>
      <c r="H85" s="203"/>
      <c r="I85" s="206"/>
      <c r="J85" s="217">
        <f>BK85</f>
        <v>0</v>
      </c>
      <c r="K85" s="203"/>
      <c r="L85" s="208"/>
      <c r="M85" s="209"/>
      <c r="N85" s="210"/>
      <c r="O85" s="210"/>
      <c r="P85" s="211">
        <f>P86</f>
        <v>0</v>
      </c>
      <c r="Q85" s="210"/>
      <c r="R85" s="211">
        <f>R86</f>
        <v>0</v>
      </c>
      <c r="S85" s="210"/>
      <c r="T85" s="212">
        <f>T86</f>
        <v>0</v>
      </c>
      <c r="AR85" s="213" t="s">
        <v>188</v>
      </c>
      <c r="AT85" s="214" t="s">
        <v>71</v>
      </c>
      <c r="AU85" s="214" t="s">
        <v>80</v>
      </c>
      <c r="AY85" s="213" t="s">
        <v>164</v>
      </c>
      <c r="BK85" s="215">
        <f>BK86</f>
        <v>0</v>
      </c>
    </row>
    <row r="86" s="1" customFormat="1" ht="25.5" customHeight="1">
      <c r="B86" s="43"/>
      <c r="C86" s="218" t="s">
        <v>80</v>
      </c>
      <c r="D86" s="218" t="s">
        <v>166</v>
      </c>
      <c r="E86" s="219" t="s">
        <v>1115</v>
      </c>
      <c r="F86" s="220" t="s">
        <v>1116</v>
      </c>
      <c r="G86" s="221" t="s">
        <v>1117</v>
      </c>
      <c r="H86" s="222">
        <v>1</v>
      </c>
      <c r="I86" s="223"/>
      <c r="J86" s="224">
        <f>ROUND(I86*H86,2)</f>
        <v>0</v>
      </c>
      <c r="K86" s="220" t="s">
        <v>170</v>
      </c>
      <c r="L86" s="69"/>
      <c r="M86" s="225" t="s">
        <v>21</v>
      </c>
      <c r="N86" s="226" t="s">
        <v>43</v>
      </c>
      <c r="O86" s="44"/>
      <c r="P86" s="227">
        <f>O86*H86</f>
        <v>0</v>
      </c>
      <c r="Q86" s="227">
        <v>0</v>
      </c>
      <c r="R86" s="227">
        <f>Q86*H86</f>
        <v>0</v>
      </c>
      <c r="S86" s="227">
        <v>0</v>
      </c>
      <c r="T86" s="228">
        <f>S86*H86</f>
        <v>0</v>
      </c>
      <c r="AR86" s="21" t="s">
        <v>1118</v>
      </c>
      <c r="AT86" s="21" t="s">
        <v>166</v>
      </c>
      <c r="AU86" s="21" t="s">
        <v>82</v>
      </c>
      <c r="AY86" s="21" t="s">
        <v>164</v>
      </c>
      <c r="BE86" s="229">
        <f>IF(N86="základní",J86,0)</f>
        <v>0</v>
      </c>
      <c r="BF86" s="229">
        <f>IF(N86="snížená",J86,0)</f>
        <v>0</v>
      </c>
      <c r="BG86" s="229">
        <f>IF(N86="zákl. přenesená",J86,0)</f>
        <v>0</v>
      </c>
      <c r="BH86" s="229">
        <f>IF(N86="sníž. přenesená",J86,0)</f>
        <v>0</v>
      </c>
      <c r="BI86" s="229">
        <f>IF(N86="nulová",J86,0)</f>
        <v>0</v>
      </c>
      <c r="BJ86" s="21" t="s">
        <v>80</v>
      </c>
      <c r="BK86" s="229">
        <f>ROUND(I86*H86,2)</f>
        <v>0</v>
      </c>
      <c r="BL86" s="21" t="s">
        <v>1118</v>
      </c>
      <c r="BM86" s="21" t="s">
        <v>1119</v>
      </c>
    </row>
    <row r="87" s="10" customFormat="1" ht="29.88" customHeight="1">
      <c r="B87" s="202"/>
      <c r="C87" s="203"/>
      <c r="D87" s="204" t="s">
        <v>71</v>
      </c>
      <c r="E87" s="216" t="s">
        <v>1120</v>
      </c>
      <c r="F87" s="216" t="s">
        <v>1121</v>
      </c>
      <c r="G87" s="203"/>
      <c r="H87" s="203"/>
      <c r="I87" s="206"/>
      <c r="J87" s="217">
        <f>BK87</f>
        <v>0</v>
      </c>
      <c r="K87" s="203"/>
      <c r="L87" s="208"/>
      <c r="M87" s="209"/>
      <c r="N87" s="210"/>
      <c r="O87" s="210"/>
      <c r="P87" s="211">
        <f>SUM(P88:P89)</f>
        <v>0</v>
      </c>
      <c r="Q87" s="210"/>
      <c r="R87" s="211">
        <f>SUM(R88:R89)</f>
        <v>0</v>
      </c>
      <c r="S87" s="210"/>
      <c r="T87" s="212">
        <f>SUM(T88:T89)</f>
        <v>0</v>
      </c>
      <c r="AR87" s="213" t="s">
        <v>188</v>
      </c>
      <c r="AT87" s="214" t="s">
        <v>71</v>
      </c>
      <c r="AU87" s="214" t="s">
        <v>80</v>
      </c>
      <c r="AY87" s="213" t="s">
        <v>164</v>
      </c>
      <c r="BK87" s="215">
        <f>SUM(BK88:BK89)</f>
        <v>0</v>
      </c>
    </row>
    <row r="88" s="1" customFormat="1" ht="25.5" customHeight="1">
      <c r="B88" s="43"/>
      <c r="C88" s="218" t="s">
        <v>82</v>
      </c>
      <c r="D88" s="218" t="s">
        <v>166</v>
      </c>
      <c r="E88" s="219" t="s">
        <v>1122</v>
      </c>
      <c r="F88" s="220" t="s">
        <v>1123</v>
      </c>
      <c r="G88" s="221" t="s">
        <v>1124</v>
      </c>
      <c r="H88" s="255"/>
      <c r="I88" s="223"/>
      <c r="J88" s="224">
        <f>ROUND(I88*H88,2)</f>
        <v>0</v>
      </c>
      <c r="K88" s="220" t="s">
        <v>170</v>
      </c>
      <c r="L88" s="69"/>
      <c r="M88" s="225" t="s">
        <v>21</v>
      </c>
      <c r="N88" s="226" t="s">
        <v>43</v>
      </c>
      <c r="O88" s="44"/>
      <c r="P88" s="227">
        <f>O88*H88</f>
        <v>0</v>
      </c>
      <c r="Q88" s="227">
        <v>0</v>
      </c>
      <c r="R88" s="227">
        <f>Q88*H88</f>
        <v>0</v>
      </c>
      <c r="S88" s="227">
        <v>0</v>
      </c>
      <c r="T88" s="228">
        <f>S88*H88</f>
        <v>0</v>
      </c>
      <c r="AR88" s="21" t="s">
        <v>1118</v>
      </c>
      <c r="AT88" s="21" t="s">
        <v>166</v>
      </c>
      <c r="AU88" s="21" t="s">
        <v>82</v>
      </c>
      <c r="AY88" s="21" t="s">
        <v>164</v>
      </c>
      <c r="BE88" s="229">
        <f>IF(N88="základní",J88,0)</f>
        <v>0</v>
      </c>
      <c r="BF88" s="229">
        <f>IF(N88="snížená",J88,0)</f>
        <v>0</v>
      </c>
      <c r="BG88" s="229">
        <f>IF(N88="zákl. přenesená",J88,0)</f>
        <v>0</v>
      </c>
      <c r="BH88" s="229">
        <f>IF(N88="sníž. přenesená",J88,0)</f>
        <v>0</v>
      </c>
      <c r="BI88" s="229">
        <f>IF(N88="nulová",J88,0)</f>
        <v>0</v>
      </c>
      <c r="BJ88" s="21" t="s">
        <v>80</v>
      </c>
      <c r="BK88" s="229">
        <f>ROUND(I88*H88,2)</f>
        <v>0</v>
      </c>
      <c r="BL88" s="21" t="s">
        <v>1118</v>
      </c>
      <c r="BM88" s="21" t="s">
        <v>1125</v>
      </c>
    </row>
    <row r="89" s="1" customFormat="1" ht="16.5" customHeight="1">
      <c r="B89" s="43"/>
      <c r="C89" s="218" t="s">
        <v>178</v>
      </c>
      <c r="D89" s="218" t="s">
        <v>166</v>
      </c>
      <c r="E89" s="219" t="s">
        <v>1126</v>
      </c>
      <c r="F89" s="220" t="s">
        <v>1127</v>
      </c>
      <c r="G89" s="221" t="s">
        <v>332</v>
      </c>
      <c r="H89" s="222">
        <v>1</v>
      </c>
      <c r="I89" s="223"/>
      <c r="J89" s="224">
        <f>ROUND(I89*H89,2)</f>
        <v>0</v>
      </c>
      <c r="K89" s="220" t="s">
        <v>170</v>
      </c>
      <c r="L89" s="69"/>
      <c r="M89" s="225" t="s">
        <v>21</v>
      </c>
      <c r="N89" s="226" t="s">
        <v>43</v>
      </c>
      <c r="O89" s="44"/>
      <c r="P89" s="227">
        <f>O89*H89</f>
        <v>0</v>
      </c>
      <c r="Q89" s="227">
        <v>0</v>
      </c>
      <c r="R89" s="227">
        <f>Q89*H89</f>
        <v>0</v>
      </c>
      <c r="S89" s="227">
        <v>0</v>
      </c>
      <c r="T89" s="228">
        <f>S89*H89</f>
        <v>0</v>
      </c>
      <c r="AR89" s="21" t="s">
        <v>1118</v>
      </c>
      <c r="AT89" s="21" t="s">
        <v>166</v>
      </c>
      <c r="AU89" s="21" t="s">
        <v>82</v>
      </c>
      <c r="AY89" s="21" t="s">
        <v>164</v>
      </c>
      <c r="BE89" s="229">
        <f>IF(N89="základní",J89,0)</f>
        <v>0</v>
      </c>
      <c r="BF89" s="229">
        <f>IF(N89="snížená",J89,0)</f>
        <v>0</v>
      </c>
      <c r="BG89" s="229">
        <f>IF(N89="zákl. přenesená",J89,0)</f>
        <v>0</v>
      </c>
      <c r="BH89" s="229">
        <f>IF(N89="sníž. přenesená",J89,0)</f>
        <v>0</v>
      </c>
      <c r="BI89" s="229">
        <f>IF(N89="nulová",J89,0)</f>
        <v>0</v>
      </c>
      <c r="BJ89" s="21" t="s">
        <v>80</v>
      </c>
      <c r="BK89" s="229">
        <f>ROUND(I89*H89,2)</f>
        <v>0</v>
      </c>
      <c r="BL89" s="21" t="s">
        <v>1118</v>
      </c>
      <c r="BM89" s="21" t="s">
        <v>1128</v>
      </c>
    </row>
    <row r="90" s="10" customFormat="1" ht="29.88" customHeight="1">
      <c r="B90" s="202"/>
      <c r="C90" s="203"/>
      <c r="D90" s="204" t="s">
        <v>71</v>
      </c>
      <c r="E90" s="216" t="s">
        <v>1129</v>
      </c>
      <c r="F90" s="216" t="s">
        <v>1130</v>
      </c>
      <c r="G90" s="203"/>
      <c r="H90" s="203"/>
      <c r="I90" s="206"/>
      <c r="J90" s="217">
        <f>BK90</f>
        <v>0</v>
      </c>
      <c r="K90" s="203"/>
      <c r="L90" s="208"/>
      <c r="M90" s="209"/>
      <c r="N90" s="210"/>
      <c r="O90" s="210"/>
      <c r="P90" s="211">
        <f>P91</f>
        <v>0</v>
      </c>
      <c r="Q90" s="210"/>
      <c r="R90" s="211">
        <f>R91</f>
        <v>0</v>
      </c>
      <c r="S90" s="210"/>
      <c r="T90" s="212">
        <f>T91</f>
        <v>0</v>
      </c>
      <c r="AR90" s="213" t="s">
        <v>188</v>
      </c>
      <c r="AT90" s="214" t="s">
        <v>71</v>
      </c>
      <c r="AU90" s="214" t="s">
        <v>80</v>
      </c>
      <c r="AY90" s="213" t="s">
        <v>164</v>
      </c>
      <c r="BK90" s="215">
        <f>BK91</f>
        <v>0</v>
      </c>
    </row>
    <row r="91" s="1" customFormat="1" ht="16.5" customHeight="1">
      <c r="B91" s="43"/>
      <c r="C91" s="218" t="s">
        <v>171</v>
      </c>
      <c r="D91" s="218" t="s">
        <v>166</v>
      </c>
      <c r="E91" s="219" t="s">
        <v>1131</v>
      </c>
      <c r="F91" s="220" t="s">
        <v>1132</v>
      </c>
      <c r="G91" s="221" t="s">
        <v>1124</v>
      </c>
      <c r="H91" s="255"/>
      <c r="I91" s="223"/>
      <c r="J91" s="224">
        <f>ROUND(I91*H91,2)</f>
        <v>0</v>
      </c>
      <c r="K91" s="220" t="s">
        <v>170</v>
      </c>
      <c r="L91" s="69"/>
      <c r="M91" s="225" t="s">
        <v>21</v>
      </c>
      <c r="N91" s="226" t="s">
        <v>43</v>
      </c>
      <c r="O91" s="44"/>
      <c r="P91" s="227">
        <f>O91*H91</f>
        <v>0</v>
      </c>
      <c r="Q91" s="227">
        <v>0</v>
      </c>
      <c r="R91" s="227">
        <f>Q91*H91</f>
        <v>0</v>
      </c>
      <c r="S91" s="227">
        <v>0</v>
      </c>
      <c r="T91" s="228">
        <f>S91*H91</f>
        <v>0</v>
      </c>
      <c r="AR91" s="21" t="s">
        <v>1118</v>
      </c>
      <c r="AT91" s="21" t="s">
        <v>166</v>
      </c>
      <c r="AU91" s="21" t="s">
        <v>82</v>
      </c>
      <c r="AY91" s="21" t="s">
        <v>164</v>
      </c>
      <c r="BE91" s="229">
        <f>IF(N91="základní",J91,0)</f>
        <v>0</v>
      </c>
      <c r="BF91" s="229">
        <f>IF(N91="snížená",J91,0)</f>
        <v>0</v>
      </c>
      <c r="BG91" s="229">
        <f>IF(N91="zákl. přenesená",J91,0)</f>
        <v>0</v>
      </c>
      <c r="BH91" s="229">
        <f>IF(N91="sníž. přenesená",J91,0)</f>
        <v>0</v>
      </c>
      <c r="BI91" s="229">
        <f>IF(N91="nulová",J91,0)</f>
        <v>0</v>
      </c>
      <c r="BJ91" s="21" t="s">
        <v>80</v>
      </c>
      <c r="BK91" s="229">
        <f>ROUND(I91*H91,2)</f>
        <v>0</v>
      </c>
      <c r="BL91" s="21" t="s">
        <v>1118</v>
      </c>
      <c r="BM91" s="21" t="s">
        <v>1133</v>
      </c>
    </row>
    <row r="92" s="10" customFormat="1" ht="29.88" customHeight="1">
      <c r="B92" s="202"/>
      <c r="C92" s="203"/>
      <c r="D92" s="204" t="s">
        <v>71</v>
      </c>
      <c r="E92" s="216" t="s">
        <v>1134</v>
      </c>
      <c r="F92" s="216" t="s">
        <v>1135</v>
      </c>
      <c r="G92" s="203"/>
      <c r="H92" s="203"/>
      <c r="I92" s="206"/>
      <c r="J92" s="217">
        <f>BK92</f>
        <v>0</v>
      </c>
      <c r="K92" s="203"/>
      <c r="L92" s="208"/>
      <c r="M92" s="209"/>
      <c r="N92" s="210"/>
      <c r="O92" s="210"/>
      <c r="P92" s="211">
        <f>P93</f>
        <v>0</v>
      </c>
      <c r="Q92" s="210"/>
      <c r="R92" s="211">
        <f>R93</f>
        <v>0</v>
      </c>
      <c r="S92" s="210"/>
      <c r="T92" s="212">
        <f>T93</f>
        <v>0</v>
      </c>
      <c r="AR92" s="213" t="s">
        <v>188</v>
      </c>
      <c r="AT92" s="214" t="s">
        <v>71</v>
      </c>
      <c r="AU92" s="214" t="s">
        <v>80</v>
      </c>
      <c r="AY92" s="213" t="s">
        <v>164</v>
      </c>
      <c r="BK92" s="215">
        <f>BK93</f>
        <v>0</v>
      </c>
    </row>
    <row r="93" s="1" customFormat="1" ht="25.5" customHeight="1">
      <c r="B93" s="43"/>
      <c r="C93" s="218" t="s">
        <v>188</v>
      </c>
      <c r="D93" s="218" t="s">
        <v>166</v>
      </c>
      <c r="E93" s="219" t="s">
        <v>1136</v>
      </c>
      <c r="F93" s="220" t="s">
        <v>1137</v>
      </c>
      <c r="G93" s="221" t="s">
        <v>1124</v>
      </c>
      <c r="H93" s="255"/>
      <c r="I93" s="223"/>
      <c r="J93" s="224">
        <f>ROUND(I93*H93,2)</f>
        <v>0</v>
      </c>
      <c r="K93" s="220" t="s">
        <v>170</v>
      </c>
      <c r="L93" s="69"/>
      <c r="M93" s="225" t="s">
        <v>21</v>
      </c>
      <c r="N93" s="226" t="s">
        <v>43</v>
      </c>
      <c r="O93" s="44"/>
      <c r="P93" s="227">
        <f>O93*H93</f>
        <v>0</v>
      </c>
      <c r="Q93" s="227">
        <v>0</v>
      </c>
      <c r="R93" s="227">
        <f>Q93*H93</f>
        <v>0</v>
      </c>
      <c r="S93" s="227">
        <v>0</v>
      </c>
      <c r="T93" s="228">
        <f>S93*H93</f>
        <v>0</v>
      </c>
      <c r="AR93" s="21" t="s">
        <v>1118</v>
      </c>
      <c r="AT93" s="21" t="s">
        <v>166</v>
      </c>
      <c r="AU93" s="21" t="s">
        <v>82</v>
      </c>
      <c r="AY93" s="21" t="s">
        <v>164</v>
      </c>
      <c r="BE93" s="229">
        <f>IF(N93="základní",J93,0)</f>
        <v>0</v>
      </c>
      <c r="BF93" s="229">
        <f>IF(N93="snížená",J93,0)</f>
        <v>0</v>
      </c>
      <c r="BG93" s="229">
        <f>IF(N93="zákl. přenesená",J93,0)</f>
        <v>0</v>
      </c>
      <c r="BH93" s="229">
        <f>IF(N93="sníž. přenesená",J93,0)</f>
        <v>0</v>
      </c>
      <c r="BI93" s="229">
        <f>IF(N93="nulová",J93,0)</f>
        <v>0</v>
      </c>
      <c r="BJ93" s="21" t="s">
        <v>80</v>
      </c>
      <c r="BK93" s="229">
        <f>ROUND(I93*H93,2)</f>
        <v>0</v>
      </c>
      <c r="BL93" s="21" t="s">
        <v>1118</v>
      </c>
      <c r="BM93" s="21" t="s">
        <v>1138</v>
      </c>
    </row>
    <row r="94" s="10" customFormat="1" ht="29.88" customHeight="1">
      <c r="B94" s="202"/>
      <c r="C94" s="203"/>
      <c r="D94" s="204" t="s">
        <v>71</v>
      </c>
      <c r="E94" s="216" t="s">
        <v>1139</v>
      </c>
      <c r="F94" s="216" t="s">
        <v>1140</v>
      </c>
      <c r="G94" s="203"/>
      <c r="H94" s="203"/>
      <c r="I94" s="206"/>
      <c r="J94" s="217">
        <f>BK94</f>
        <v>0</v>
      </c>
      <c r="K94" s="203"/>
      <c r="L94" s="208"/>
      <c r="M94" s="209"/>
      <c r="N94" s="210"/>
      <c r="O94" s="210"/>
      <c r="P94" s="211">
        <f>P95</f>
        <v>0</v>
      </c>
      <c r="Q94" s="210"/>
      <c r="R94" s="211">
        <f>R95</f>
        <v>0</v>
      </c>
      <c r="S94" s="210"/>
      <c r="T94" s="212">
        <f>T95</f>
        <v>0</v>
      </c>
      <c r="AR94" s="213" t="s">
        <v>188</v>
      </c>
      <c r="AT94" s="214" t="s">
        <v>71</v>
      </c>
      <c r="AU94" s="214" t="s">
        <v>80</v>
      </c>
      <c r="AY94" s="213" t="s">
        <v>164</v>
      </c>
      <c r="BK94" s="215">
        <f>BK95</f>
        <v>0</v>
      </c>
    </row>
    <row r="95" s="1" customFormat="1" ht="25.5" customHeight="1">
      <c r="B95" s="43"/>
      <c r="C95" s="218" t="s">
        <v>192</v>
      </c>
      <c r="D95" s="218" t="s">
        <v>166</v>
      </c>
      <c r="E95" s="219" t="s">
        <v>1141</v>
      </c>
      <c r="F95" s="220" t="s">
        <v>1142</v>
      </c>
      <c r="G95" s="221" t="s">
        <v>1124</v>
      </c>
      <c r="H95" s="255"/>
      <c r="I95" s="223"/>
      <c r="J95" s="224">
        <f>ROUND(I95*H95,2)</f>
        <v>0</v>
      </c>
      <c r="K95" s="220" t="s">
        <v>170</v>
      </c>
      <c r="L95" s="69"/>
      <c r="M95" s="225" t="s">
        <v>21</v>
      </c>
      <c r="N95" s="226" t="s">
        <v>43</v>
      </c>
      <c r="O95" s="44"/>
      <c r="P95" s="227">
        <f>O95*H95</f>
        <v>0</v>
      </c>
      <c r="Q95" s="227">
        <v>0</v>
      </c>
      <c r="R95" s="227">
        <f>Q95*H95</f>
        <v>0</v>
      </c>
      <c r="S95" s="227">
        <v>0</v>
      </c>
      <c r="T95" s="228">
        <f>S95*H95</f>
        <v>0</v>
      </c>
      <c r="AR95" s="21" t="s">
        <v>1118</v>
      </c>
      <c r="AT95" s="21" t="s">
        <v>166</v>
      </c>
      <c r="AU95" s="21" t="s">
        <v>82</v>
      </c>
      <c r="AY95" s="21" t="s">
        <v>164</v>
      </c>
      <c r="BE95" s="229">
        <f>IF(N95="základní",J95,0)</f>
        <v>0</v>
      </c>
      <c r="BF95" s="229">
        <f>IF(N95="snížená",J95,0)</f>
        <v>0</v>
      </c>
      <c r="BG95" s="229">
        <f>IF(N95="zákl. přenesená",J95,0)</f>
        <v>0</v>
      </c>
      <c r="BH95" s="229">
        <f>IF(N95="sníž. přenesená",J95,0)</f>
        <v>0</v>
      </c>
      <c r="BI95" s="229">
        <f>IF(N95="nulová",J95,0)</f>
        <v>0</v>
      </c>
      <c r="BJ95" s="21" t="s">
        <v>80</v>
      </c>
      <c r="BK95" s="229">
        <f>ROUND(I95*H95,2)</f>
        <v>0</v>
      </c>
      <c r="BL95" s="21" t="s">
        <v>1118</v>
      </c>
      <c r="BM95" s="21" t="s">
        <v>1143</v>
      </c>
    </row>
    <row r="96" s="10" customFormat="1" ht="29.88" customHeight="1">
      <c r="B96" s="202"/>
      <c r="C96" s="203"/>
      <c r="D96" s="204" t="s">
        <v>71</v>
      </c>
      <c r="E96" s="216" t="s">
        <v>1144</v>
      </c>
      <c r="F96" s="216" t="s">
        <v>1145</v>
      </c>
      <c r="G96" s="203"/>
      <c r="H96" s="203"/>
      <c r="I96" s="206"/>
      <c r="J96" s="217">
        <f>BK96</f>
        <v>0</v>
      </c>
      <c r="K96" s="203"/>
      <c r="L96" s="208"/>
      <c r="M96" s="209"/>
      <c r="N96" s="210"/>
      <c r="O96" s="210"/>
      <c r="P96" s="211">
        <f>P97</f>
        <v>0</v>
      </c>
      <c r="Q96" s="210"/>
      <c r="R96" s="211">
        <f>R97</f>
        <v>0</v>
      </c>
      <c r="S96" s="210"/>
      <c r="T96" s="212">
        <f>T97</f>
        <v>0</v>
      </c>
      <c r="AR96" s="213" t="s">
        <v>188</v>
      </c>
      <c r="AT96" s="214" t="s">
        <v>71</v>
      </c>
      <c r="AU96" s="214" t="s">
        <v>80</v>
      </c>
      <c r="AY96" s="213" t="s">
        <v>164</v>
      </c>
      <c r="BK96" s="215">
        <f>BK97</f>
        <v>0</v>
      </c>
    </row>
    <row r="97" s="1" customFormat="1" ht="25.5" customHeight="1">
      <c r="B97" s="43"/>
      <c r="C97" s="218" t="s">
        <v>196</v>
      </c>
      <c r="D97" s="218" t="s">
        <v>166</v>
      </c>
      <c r="E97" s="219" t="s">
        <v>1146</v>
      </c>
      <c r="F97" s="220" t="s">
        <v>1147</v>
      </c>
      <c r="G97" s="221" t="s">
        <v>1124</v>
      </c>
      <c r="H97" s="255"/>
      <c r="I97" s="223"/>
      <c r="J97" s="224">
        <f>ROUND(I97*H97,2)</f>
        <v>0</v>
      </c>
      <c r="K97" s="220" t="s">
        <v>170</v>
      </c>
      <c r="L97" s="69"/>
      <c r="M97" s="225" t="s">
        <v>21</v>
      </c>
      <c r="N97" s="251" t="s">
        <v>43</v>
      </c>
      <c r="O97" s="252"/>
      <c r="P97" s="253">
        <f>O97*H97</f>
        <v>0</v>
      </c>
      <c r="Q97" s="253">
        <v>0</v>
      </c>
      <c r="R97" s="253">
        <f>Q97*H97</f>
        <v>0</v>
      </c>
      <c r="S97" s="253">
        <v>0</v>
      </c>
      <c r="T97" s="254">
        <f>S97*H97</f>
        <v>0</v>
      </c>
      <c r="AR97" s="21" t="s">
        <v>1118</v>
      </c>
      <c r="AT97" s="21" t="s">
        <v>166</v>
      </c>
      <c r="AU97" s="21" t="s">
        <v>82</v>
      </c>
      <c r="AY97" s="21" t="s">
        <v>164</v>
      </c>
      <c r="BE97" s="229">
        <f>IF(N97="základní",J97,0)</f>
        <v>0</v>
      </c>
      <c r="BF97" s="229">
        <f>IF(N97="snížená",J97,0)</f>
        <v>0</v>
      </c>
      <c r="BG97" s="229">
        <f>IF(N97="zákl. přenesená",J97,0)</f>
        <v>0</v>
      </c>
      <c r="BH97" s="229">
        <f>IF(N97="sníž. přenesená",J97,0)</f>
        <v>0</v>
      </c>
      <c r="BI97" s="229">
        <f>IF(N97="nulová",J97,0)</f>
        <v>0</v>
      </c>
      <c r="BJ97" s="21" t="s">
        <v>80</v>
      </c>
      <c r="BK97" s="229">
        <f>ROUND(I97*H97,2)</f>
        <v>0</v>
      </c>
      <c r="BL97" s="21" t="s">
        <v>1118</v>
      </c>
      <c r="BM97" s="21" t="s">
        <v>1148</v>
      </c>
    </row>
    <row r="98" s="1" customFormat="1" ht="6.96" customHeight="1">
      <c r="B98" s="64"/>
      <c r="C98" s="65"/>
      <c r="D98" s="65"/>
      <c r="E98" s="65"/>
      <c r="F98" s="65"/>
      <c r="G98" s="65"/>
      <c r="H98" s="65"/>
      <c r="I98" s="163"/>
      <c r="J98" s="65"/>
      <c r="K98" s="65"/>
      <c r="L98" s="69"/>
    </row>
  </sheetData>
  <sheetProtection sheet="1" autoFilter="0" formatColumns="0" formatRows="0" objects="1" scenarios="1" spinCount="100000" saltValue="mXuwdsKpdg6gyd+KezZ6Mc1pdQKjXAFfLcKTaJM1nosWA1GN1iBO/mhQui9NzHG27OgjOoxhNOvwZOwT/USApA==" hashValue="YR8DUWuJdDEtaxP9/RBXxxkYNkfUzARqI91GJck41nYk3Wrmha+zgZYS54FurZcWK3RInn/mgJWaozJ2YiOsYA==" algorithmName="SHA-512" password="CC35"/>
  <autoFilter ref="C82:K97"/>
  <mergeCells count="10">
    <mergeCell ref="E7:H7"/>
    <mergeCell ref="E9:H9"/>
    <mergeCell ref="E24:H24"/>
    <mergeCell ref="E45:H45"/>
    <mergeCell ref="E47:H47"/>
    <mergeCell ref="J51:J52"/>
    <mergeCell ref="E73:H73"/>
    <mergeCell ref="E75:H75"/>
    <mergeCell ref="G1:H1"/>
    <mergeCell ref="L2:V2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56" customWidth="1"/>
    <col min="2" max="2" width="1.664063" style="256" customWidth="1"/>
    <col min="3" max="4" width="5" style="256" customWidth="1"/>
    <col min="5" max="5" width="11.67" style="256" customWidth="1"/>
    <col min="6" max="6" width="9.17" style="256" customWidth="1"/>
    <col min="7" max="7" width="5" style="256" customWidth="1"/>
    <col min="8" max="8" width="77.83" style="256" customWidth="1"/>
    <col min="9" max="10" width="20" style="256" customWidth="1"/>
    <col min="11" max="11" width="1.664063" style="256" customWidth="1"/>
  </cols>
  <sheetData>
    <row r="1" ht="37.5" customHeight="1"/>
    <row r="2" ht="7.5" customHeight="1">
      <c r="B2" s="257"/>
      <c r="C2" s="258"/>
      <c r="D2" s="258"/>
      <c r="E2" s="258"/>
      <c r="F2" s="258"/>
      <c r="G2" s="258"/>
      <c r="H2" s="258"/>
      <c r="I2" s="258"/>
      <c r="J2" s="258"/>
      <c r="K2" s="259"/>
    </row>
    <row r="3" s="12" customFormat="1" ht="45" customHeight="1">
      <c r="B3" s="260"/>
      <c r="C3" s="261" t="s">
        <v>1149</v>
      </c>
      <c r="D3" s="261"/>
      <c r="E3" s="261"/>
      <c r="F3" s="261"/>
      <c r="G3" s="261"/>
      <c r="H3" s="261"/>
      <c r="I3" s="261"/>
      <c r="J3" s="261"/>
      <c r="K3" s="262"/>
    </row>
    <row r="4" ht="25.5" customHeight="1">
      <c r="B4" s="263"/>
      <c r="C4" s="264" t="s">
        <v>1150</v>
      </c>
      <c r="D4" s="264"/>
      <c r="E4" s="264"/>
      <c r="F4" s="264"/>
      <c r="G4" s="264"/>
      <c r="H4" s="264"/>
      <c r="I4" s="264"/>
      <c r="J4" s="264"/>
      <c r="K4" s="265"/>
    </row>
    <row r="5" ht="5.25" customHeight="1">
      <c r="B5" s="263"/>
      <c r="C5" s="266"/>
      <c r="D5" s="266"/>
      <c r="E5" s="266"/>
      <c r="F5" s="266"/>
      <c r="G5" s="266"/>
      <c r="H5" s="266"/>
      <c r="I5" s="266"/>
      <c r="J5" s="266"/>
      <c r="K5" s="265"/>
    </row>
    <row r="6" ht="15" customHeight="1">
      <c r="B6" s="263"/>
      <c r="C6" s="267" t="s">
        <v>1151</v>
      </c>
      <c r="D6" s="267"/>
      <c r="E6" s="267"/>
      <c r="F6" s="267"/>
      <c r="G6" s="267"/>
      <c r="H6" s="267"/>
      <c r="I6" s="267"/>
      <c r="J6" s="267"/>
      <c r="K6" s="265"/>
    </row>
    <row r="7" ht="15" customHeight="1">
      <c r="B7" s="268"/>
      <c r="C7" s="267" t="s">
        <v>1152</v>
      </c>
      <c r="D7" s="267"/>
      <c r="E7" s="267"/>
      <c r="F7" s="267"/>
      <c r="G7" s="267"/>
      <c r="H7" s="267"/>
      <c r="I7" s="267"/>
      <c r="J7" s="267"/>
      <c r="K7" s="265"/>
    </row>
    <row r="8" ht="12.75" customHeight="1">
      <c r="B8" s="268"/>
      <c r="C8" s="267"/>
      <c r="D8" s="267"/>
      <c r="E8" s="267"/>
      <c r="F8" s="267"/>
      <c r="G8" s="267"/>
      <c r="H8" s="267"/>
      <c r="I8" s="267"/>
      <c r="J8" s="267"/>
      <c r="K8" s="265"/>
    </row>
    <row r="9" ht="15" customHeight="1">
      <c r="B9" s="268"/>
      <c r="C9" s="267" t="s">
        <v>1153</v>
      </c>
      <c r="D9" s="267"/>
      <c r="E9" s="267"/>
      <c r="F9" s="267"/>
      <c r="G9" s="267"/>
      <c r="H9" s="267"/>
      <c r="I9" s="267"/>
      <c r="J9" s="267"/>
      <c r="K9" s="265"/>
    </row>
    <row r="10" ht="15" customHeight="1">
      <c r="B10" s="268"/>
      <c r="C10" s="267"/>
      <c r="D10" s="267" t="s">
        <v>1154</v>
      </c>
      <c r="E10" s="267"/>
      <c r="F10" s="267"/>
      <c r="G10" s="267"/>
      <c r="H10" s="267"/>
      <c r="I10" s="267"/>
      <c r="J10" s="267"/>
      <c r="K10" s="265"/>
    </row>
    <row r="11" ht="15" customHeight="1">
      <c r="B11" s="268"/>
      <c r="C11" s="269"/>
      <c r="D11" s="267" t="s">
        <v>1155</v>
      </c>
      <c r="E11" s="267"/>
      <c r="F11" s="267"/>
      <c r="G11" s="267"/>
      <c r="H11" s="267"/>
      <c r="I11" s="267"/>
      <c r="J11" s="267"/>
      <c r="K11" s="265"/>
    </row>
    <row r="12" ht="12.75" customHeight="1">
      <c r="B12" s="268"/>
      <c r="C12" s="269"/>
      <c r="D12" s="269"/>
      <c r="E12" s="269"/>
      <c r="F12" s="269"/>
      <c r="G12" s="269"/>
      <c r="H12" s="269"/>
      <c r="I12" s="269"/>
      <c r="J12" s="269"/>
      <c r="K12" s="265"/>
    </row>
    <row r="13" ht="15" customHeight="1">
      <c r="B13" s="268"/>
      <c r="C13" s="269"/>
      <c r="D13" s="267" t="s">
        <v>1156</v>
      </c>
      <c r="E13" s="267"/>
      <c r="F13" s="267"/>
      <c r="G13" s="267"/>
      <c r="H13" s="267"/>
      <c r="I13" s="267"/>
      <c r="J13" s="267"/>
      <c r="K13" s="265"/>
    </row>
    <row r="14" ht="15" customHeight="1">
      <c r="B14" s="268"/>
      <c r="C14" s="269"/>
      <c r="D14" s="267" t="s">
        <v>1157</v>
      </c>
      <c r="E14" s="267"/>
      <c r="F14" s="267"/>
      <c r="G14" s="267"/>
      <c r="H14" s="267"/>
      <c r="I14" s="267"/>
      <c r="J14" s="267"/>
      <c r="K14" s="265"/>
    </row>
    <row r="15" ht="15" customHeight="1">
      <c r="B15" s="268"/>
      <c r="C15" s="269"/>
      <c r="D15" s="267" t="s">
        <v>1158</v>
      </c>
      <c r="E15" s="267"/>
      <c r="F15" s="267"/>
      <c r="G15" s="267"/>
      <c r="H15" s="267"/>
      <c r="I15" s="267"/>
      <c r="J15" s="267"/>
      <c r="K15" s="265"/>
    </row>
    <row r="16" ht="15" customHeight="1">
      <c r="B16" s="268"/>
      <c r="C16" s="269"/>
      <c r="D16" s="269"/>
      <c r="E16" s="270" t="s">
        <v>79</v>
      </c>
      <c r="F16" s="267" t="s">
        <v>1159</v>
      </c>
      <c r="G16" s="267"/>
      <c r="H16" s="267"/>
      <c r="I16" s="267"/>
      <c r="J16" s="267"/>
      <c r="K16" s="265"/>
    </row>
    <row r="17" ht="15" customHeight="1">
      <c r="B17" s="268"/>
      <c r="C17" s="269"/>
      <c r="D17" s="269"/>
      <c r="E17" s="270" t="s">
        <v>1160</v>
      </c>
      <c r="F17" s="267" t="s">
        <v>1161</v>
      </c>
      <c r="G17" s="267"/>
      <c r="H17" s="267"/>
      <c r="I17" s="267"/>
      <c r="J17" s="267"/>
      <c r="K17" s="265"/>
    </row>
    <row r="18" ht="15" customHeight="1">
      <c r="B18" s="268"/>
      <c r="C18" s="269"/>
      <c r="D18" s="269"/>
      <c r="E18" s="270" t="s">
        <v>1162</v>
      </c>
      <c r="F18" s="267" t="s">
        <v>1163</v>
      </c>
      <c r="G18" s="267"/>
      <c r="H18" s="267"/>
      <c r="I18" s="267"/>
      <c r="J18" s="267"/>
      <c r="K18" s="265"/>
    </row>
    <row r="19" ht="15" customHeight="1">
      <c r="B19" s="268"/>
      <c r="C19" s="269"/>
      <c r="D19" s="269"/>
      <c r="E19" s="270" t="s">
        <v>1164</v>
      </c>
      <c r="F19" s="267" t="s">
        <v>1165</v>
      </c>
      <c r="G19" s="267"/>
      <c r="H19" s="267"/>
      <c r="I19" s="267"/>
      <c r="J19" s="267"/>
      <c r="K19" s="265"/>
    </row>
    <row r="20" ht="15" customHeight="1">
      <c r="B20" s="268"/>
      <c r="C20" s="269"/>
      <c r="D20" s="269"/>
      <c r="E20" s="270" t="s">
        <v>1166</v>
      </c>
      <c r="F20" s="267" t="s">
        <v>1167</v>
      </c>
      <c r="G20" s="267"/>
      <c r="H20" s="267"/>
      <c r="I20" s="267"/>
      <c r="J20" s="267"/>
      <c r="K20" s="265"/>
    </row>
    <row r="21" ht="15" customHeight="1">
      <c r="B21" s="268"/>
      <c r="C21" s="269"/>
      <c r="D21" s="269"/>
      <c r="E21" s="270" t="s">
        <v>1168</v>
      </c>
      <c r="F21" s="267" t="s">
        <v>1169</v>
      </c>
      <c r="G21" s="267"/>
      <c r="H21" s="267"/>
      <c r="I21" s="267"/>
      <c r="J21" s="267"/>
      <c r="K21" s="265"/>
    </row>
    <row r="22" ht="12.75" customHeight="1">
      <c r="B22" s="268"/>
      <c r="C22" s="269"/>
      <c r="D22" s="269"/>
      <c r="E22" s="269"/>
      <c r="F22" s="269"/>
      <c r="G22" s="269"/>
      <c r="H22" s="269"/>
      <c r="I22" s="269"/>
      <c r="J22" s="269"/>
      <c r="K22" s="265"/>
    </row>
    <row r="23" ht="15" customHeight="1">
      <c r="B23" s="268"/>
      <c r="C23" s="267" t="s">
        <v>1170</v>
      </c>
      <c r="D23" s="267"/>
      <c r="E23" s="267"/>
      <c r="F23" s="267"/>
      <c r="G23" s="267"/>
      <c r="H23" s="267"/>
      <c r="I23" s="267"/>
      <c r="J23" s="267"/>
      <c r="K23" s="265"/>
    </row>
    <row r="24" ht="15" customHeight="1">
      <c r="B24" s="268"/>
      <c r="C24" s="267" t="s">
        <v>1171</v>
      </c>
      <c r="D24" s="267"/>
      <c r="E24" s="267"/>
      <c r="F24" s="267"/>
      <c r="G24" s="267"/>
      <c r="H24" s="267"/>
      <c r="I24" s="267"/>
      <c r="J24" s="267"/>
      <c r="K24" s="265"/>
    </row>
    <row r="25" ht="15" customHeight="1">
      <c r="B25" s="268"/>
      <c r="C25" s="267"/>
      <c r="D25" s="267" t="s">
        <v>1172</v>
      </c>
      <c r="E25" s="267"/>
      <c r="F25" s="267"/>
      <c r="G25" s="267"/>
      <c r="H25" s="267"/>
      <c r="I25" s="267"/>
      <c r="J25" s="267"/>
      <c r="K25" s="265"/>
    </row>
    <row r="26" ht="15" customHeight="1">
      <c r="B26" s="268"/>
      <c r="C26" s="269"/>
      <c r="D26" s="267" t="s">
        <v>1173</v>
      </c>
      <c r="E26" s="267"/>
      <c r="F26" s="267"/>
      <c r="G26" s="267"/>
      <c r="H26" s="267"/>
      <c r="I26" s="267"/>
      <c r="J26" s="267"/>
      <c r="K26" s="265"/>
    </row>
    <row r="27" ht="12.75" customHeight="1">
      <c r="B27" s="268"/>
      <c r="C27" s="269"/>
      <c r="D27" s="269"/>
      <c r="E27" s="269"/>
      <c r="F27" s="269"/>
      <c r="G27" s="269"/>
      <c r="H27" s="269"/>
      <c r="I27" s="269"/>
      <c r="J27" s="269"/>
      <c r="K27" s="265"/>
    </row>
    <row r="28" ht="15" customHeight="1">
      <c r="B28" s="268"/>
      <c r="C28" s="269"/>
      <c r="D28" s="267" t="s">
        <v>1174</v>
      </c>
      <c r="E28" s="267"/>
      <c r="F28" s="267"/>
      <c r="G28" s="267"/>
      <c r="H28" s="267"/>
      <c r="I28" s="267"/>
      <c r="J28" s="267"/>
      <c r="K28" s="265"/>
    </row>
    <row r="29" ht="15" customHeight="1">
      <c r="B29" s="268"/>
      <c r="C29" s="269"/>
      <c r="D29" s="267" t="s">
        <v>1175</v>
      </c>
      <c r="E29" s="267"/>
      <c r="F29" s="267"/>
      <c r="G29" s="267"/>
      <c r="H29" s="267"/>
      <c r="I29" s="267"/>
      <c r="J29" s="267"/>
      <c r="K29" s="265"/>
    </row>
    <row r="30" ht="12.75" customHeight="1">
      <c r="B30" s="268"/>
      <c r="C30" s="269"/>
      <c r="D30" s="269"/>
      <c r="E30" s="269"/>
      <c r="F30" s="269"/>
      <c r="G30" s="269"/>
      <c r="H30" s="269"/>
      <c r="I30" s="269"/>
      <c r="J30" s="269"/>
      <c r="K30" s="265"/>
    </row>
    <row r="31" ht="15" customHeight="1">
      <c r="B31" s="268"/>
      <c r="C31" s="269"/>
      <c r="D31" s="267" t="s">
        <v>1176</v>
      </c>
      <c r="E31" s="267"/>
      <c r="F31" s="267"/>
      <c r="G31" s="267"/>
      <c r="H31" s="267"/>
      <c r="I31" s="267"/>
      <c r="J31" s="267"/>
      <c r="K31" s="265"/>
    </row>
    <row r="32" ht="15" customHeight="1">
      <c r="B32" s="268"/>
      <c r="C32" s="269"/>
      <c r="D32" s="267" t="s">
        <v>1177</v>
      </c>
      <c r="E32" s="267"/>
      <c r="F32" s="267"/>
      <c r="G32" s="267"/>
      <c r="H32" s="267"/>
      <c r="I32" s="267"/>
      <c r="J32" s="267"/>
      <c r="K32" s="265"/>
    </row>
    <row r="33" ht="15" customHeight="1">
      <c r="B33" s="268"/>
      <c r="C33" s="269"/>
      <c r="D33" s="267" t="s">
        <v>1178</v>
      </c>
      <c r="E33" s="267"/>
      <c r="F33" s="267"/>
      <c r="G33" s="267"/>
      <c r="H33" s="267"/>
      <c r="I33" s="267"/>
      <c r="J33" s="267"/>
      <c r="K33" s="265"/>
    </row>
    <row r="34" ht="15" customHeight="1">
      <c r="B34" s="268"/>
      <c r="C34" s="269"/>
      <c r="D34" s="267"/>
      <c r="E34" s="271" t="s">
        <v>149</v>
      </c>
      <c r="F34" s="267"/>
      <c r="G34" s="267" t="s">
        <v>1179</v>
      </c>
      <c r="H34" s="267"/>
      <c r="I34" s="267"/>
      <c r="J34" s="267"/>
      <c r="K34" s="265"/>
    </row>
    <row r="35" ht="30.75" customHeight="1">
      <c r="B35" s="268"/>
      <c r="C35" s="269"/>
      <c r="D35" s="267"/>
      <c r="E35" s="271" t="s">
        <v>1180</v>
      </c>
      <c r="F35" s="267"/>
      <c r="G35" s="267" t="s">
        <v>1181</v>
      </c>
      <c r="H35" s="267"/>
      <c r="I35" s="267"/>
      <c r="J35" s="267"/>
      <c r="K35" s="265"/>
    </row>
    <row r="36" ht="15" customHeight="1">
      <c r="B36" s="268"/>
      <c r="C36" s="269"/>
      <c r="D36" s="267"/>
      <c r="E36" s="271" t="s">
        <v>53</v>
      </c>
      <c r="F36" s="267"/>
      <c r="G36" s="267" t="s">
        <v>1182</v>
      </c>
      <c r="H36" s="267"/>
      <c r="I36" s="267"/>
      <c r="J36" s="267"/>
      <c r="K36" s="265"/>
    </row>
    <row r="37" ht="15" customHeight="1">
      <c r="B37" s="268"/>
      <c r="C37" s="269"/>
      <c r="D37" s="267"/>
      <c r="E37" s="271" t="s">
        <v>150</v>
      </c>
      <c r="F37" s="267"/>
      <c r="G37" s="267" t="s">
        <v>1183</v>
      </c>
      <c r="H37" s="267"/>
      <c r="I37" s="267"/>
      <c r="J37" s="267"/>
      <c r="K37" s="265"/>
    </row>
    <row r="38" ht="15" customHeight="1">
      <c r="B38" s="268"/>
      <c r="C38" s="269"/>
      <c r="D38" s="267"/>
      <c r="E38" s="271" t="s">
        <v>151</v>
      </c>
      <c r="F38" s="267"/>
      <c r="G38" s="267" t="s">
        <v>1184</v>
      </c>
      <c r="H38" s="267"/>
      <c r="I38" s="267"/>
      <c r="J38" s="267"/>
      <c r="K38" s="265"/>
    </row>
    <row r="39" ht="15" customHeight="1">
      <c r="B39" s="268"/>
      <c r="C39" s="269"/>
      <c r="D39" s="267"/>
      <c r="E39" s="271" t="s">
        <v>152</v>
      </c>
      <c r="F39" s="267"/>
      <c r="G39" s="267" t="s">
        <v>1185</v>
      </c>
      <c r="H39" s="267"/>
      <c r="I39" s="267"/>
      <c r="J39" s="267"/>
      <c r="K39" s="265"/>
    </row>
    <row r="40" ht="15" customHeight="1">
      <c r="B40" s="268"/>
      <c r="C40" s="269"/>
      <c r="D40" s="267"/>
      <c r="E40" s="271" t="s">
        <v>1186</v>
      </c>
      <c r="F40" s="267"/>
      <c r="G40" s="267" t="s">
        <v>1187</v>
      </c>
      <c r="H40" s="267"/>
      <c r="I40" s="267"/>
      <c r="J40" s="267"/>
      <c r="K40" s="265"/>
    </row>
    <row r="41" ht="15" customHeight="1">
      <c r="B41" s="268"/>
      <c r="C41" s="269"/>
      <c r="D41" s="267"/>
      <c r="E41" s="271"/>
      <c r="F41" s="267"/>
      <c r="G41" s="267" t="s">
        <v>1188</v>
      </c>
      <c r="H41" s="267"/>
      <c r="I41" s="267"/>
      <c r="J41" s="267"/>
      <c r="K41" s="265"/>
    </row>
    <row r="42" ht="15" customHeight="1">
      <c r="B42" s="268"/>
      <c r="C42" s="269"/>
      <c r="D42" s="267"/>
      <c r="E42" s="271" t="s">
        <v>1189</v>
      </c>
      <c r="F42" s="267"/>
      <c r="G42" s="267" t="s">
        <v>1190</v>
      </c>
      <c r="H42" s="267"/>
      <c r="I42" s="267"/>
      <c r="J42" s="267"/>
      <c r="K42" s="265"/>
    </row>
    <row r="43" ht="15" customHeight="1">
      <c r="B43" s="268"/>
      <c r="C43" s="269"/>
      <c r="D43" s="267"/>
      <c r="E43" s="271" t="s">
        <v>154</v>
      </c>
      <c r="F43" s="267"/>
      <c r="G43" s="267" t="s">
        <v>1191</v>
      </c>
      <c r="H43" s="267"/>
      <c r="I43" s="267"/>
      <c r="J43" s="267"/>
      <c r="K43" s="265"/>
    </row>
    <row r="44" ht="12.75" customHeight="1">
      <c r="B44" s="268"/>
      <c r="C44" s="269"/>
      <c r="D44" s="267"/>
      <c r="E44" s="267"/>
      <c r="F44" s="267"/>
      <c r="G44" s="267"/>
      <c r="H44" s="267"/>
      <c r="I44" s="267"/>
      <c r="J44" s="267"/>
      <c r="K44" s="265"/>
    </row>
    <row r="45" ht="15" customHeight="1">
      <c r="B45" s="268"/>
      <c r="C45" s="269"/>
      <c r="D45" s="267" t="s">
        <v>1192</v>
      </c>
      <c r="E45" s="267"/>
      <c r="F45" s="267"/>
      <c r="G45" s="267"/>
      <c r="H45" s="267"/>
      <c r="I45" s="267"/>
      <c r="J45" s="267"/>
      <c r="K45" s="265"/>
    </row>
    <row r="46" ht="15" customHeight="1">
      <c r="B46" s="268"/>
      <c r="C46" s="269"/>
      <c r="D46" s="269"/>
      <c r="E46" s="267" t="s">
        <v>1193</v>
      </c>
      <c r="F46" s="267"/>
      <c r="G46" s="267"/>
      <c r="H46" s="267"/>
      <c r="I46" s="267"/>
      <c r="J46" s="267"/>
      <c r="K46" s="265"/>
    </row>
    <row r="47" ht="15" customHeight="1">
      <c r="B47" s="268"/>
      <c r="C47" s="269"/>
      <c r="D47" s="269"/>
      <c r="E47" s="267" t="s">
        <v>1194</v>
      </c>
      <c r="F47" s="267"/>
      <c r="G47" s="267"/>
      <c r="H47" s="267"/>
      <c r="I47" s="267"/>
      <c r="J47" s="267"/>
      <c r="K47" s="265"/>
    </row>
    <row r="48" ht="15" customHeight="1">
      <c r="B48" s="268"/>
      <c r="C48" s="269"/>
      <c r="D48" s="269"/>
      <c r="E48" s="267" t="s">
        <v>1195</v>
      </c>
      <c r="F48" s="267"/>
      <c r="G48" s="267"/>
      <c r="H48" s="267"/>
      <c r="I48" s="267"/>
      <c r="J48" s="267"/>
      <c r="K48" s="265"/>
    </row>
    <row r="49" ht="15" customHeight="1">
      <c r="B49" s="268"/>
      <c r="C49" s="269"/>
      <c r="D49" s="267" t="s">
        <v>1196</v>
      </c>
      <c r="E49" s="267"/>
      <c r="F49" s="267"/>
      <c r="G49" s="267"/>
      <c r="H49" s="267"/>
      <c r="I49" s="267"/>
      <c r="J49" s="267"/>
      <c r="K49" s="265"/>
    </row>
    <row r="50" ht="25.5" customHeight="1">
      <c r="B50" s="263"/>
      <c r="C50" s="264" t="s">
        <v>1197</v>
      </c>
      <c r="D50" s="264"/>
      <c r="E50" s="264"/>
      <c r="F50" s="264"/>
      <c r="G50" s="264"/>
      <c r="H50" s="264"/>
      <c r="I50" s="264"/>
      <c r="J50" s="264"/>
      <c r="K50" s="265"/>
    </row>
    <row r="51" ht="5.25" customHeight="1">
      <c r="B51" s="263"/>
      <c r="C51" s="266"/>
      <c r="D51" s="266"/>
      <c r="E51" s="266"/>
      <c r="F51" s="266"/>
      <c r="G51" s="266"/>
      <c r="H51" s="266"/>
      <c r="I51" s="266"/>
      <c r="J51" s="266"/>
      <c r="K51" s="265"/>
    </row>
    <row r="52" ht="15" customHeight="1">
      <c r="B52" s="263"/>
      <c r="C52" s="267" t="s">
        <v>1198</v>
      </c>
      <c r="D52" s="267"/>
      <c r="E52" s="267"/>
      <c r="F52" s="267"/>
      <c r="G52" s="267"/>
      <c r="H52" s="267"/>
      <c r="I52" s="267"/>
      <c r="J52" s="267"/>
      <c r="K52" s="265"/>
    </row>
    <row r="53" ht="15" customHeight="1">
      <c r="B53" s="263"/>
      <c r="C53" s="267" t="s">
        <v>1199</v>
      </c>
      <c r="D53" s="267"/>
      <c r="E53" s="267"/>
      <c r="F53" s="267"/>
      <c r="G53" s="267"/>
      <c r="H53" s="267"/>
      <c r="I53" s="267"/>
      <c r="J53" s="267"/>
      <c r="K53" s="265"/>
    </row>
    <row r="54" ht="12.75" customHeight="1">
      <c r="B54" s="263"/>
      <c r="C54" s="267"/>
      <c r="D54" s="267"/>
      <c r="E54" s="267"/>
      <c r="F54" s="267"/>
      <c r="G54" s="267"/>
      <c r="H54" s="267"/>
      <c r="I54" s="267"/>
      <c r="J54" s="267"/>
      <c r="K54" s="265"/>
    </row>
    <row r="55" ht="15" customHeight="1">
      <c r="B55" s="263"/>
      <c r="C55" s="267" t="s">
        <v>1200</v>
      </c>
      <c r="D55" s="267"/>
      <c r="E55" s="267"/>
      <c r="F55" s="267"/>
      <c r="G55" s="267"/>
      <c r="H55" s="267"/>
      <c r="I55" s="267"/>
      <c r="J55" s="267"/>
      <c r="K55" s="265"/>
    </row>
    <row r="56" ht="15" customHeight="1">
      <c r="B56" s="263"/>
      <c r="C56" s="269"/>
      <c r="D56" s="267" t="s">
        <v>1201</v>
      </c>
      <c r="E56" s="267"/>
      <c r="F56" s="267"/>
      <c r="G56" s="267"/>
      <c r="H56" s="267"/>
      <c r="I56" s="267"/>
      <c r="J56" s="267"/>
      <c r="K56" s="265"/>
    </row>
    <row r="57" ht="15" customHeight="1">
      <c r="B57" s="263"/>
      <c r="C57" s="269"/>
      <c r="D57" s="267" t="s">
        <v>1202</v>
      </c>
      <c r="E57" s="267"/>
      <c r="F57" s="267"/>
      <c r="G57" s="267"/>
      <c r="H57" s="267"/>
      <c r="I57" s="267"/>
      <c r="J57" s="267"/>
      <c r="K57" s="265"/>
    </row>
    <row r="58" ht="15" customHeight="1">
      <c r="B58" s="263"/>
      <c r="C58" s="269"/>
      <c r="D58" s="267" t="s">
        <v>1203</v>
      </c>
      <c r="E58" s="267"/>
      <c r="F58" s="267"/>
      <c r="G58" s="267"/>
      <c r="H58" s="267"/>
      <c r="I58" s="267"/>
      <c r="J58" s="267"/>
      <c r="K58" s="265"/>
    </row>
    <row r="59" ht="15" customHeight="1">
      <c r="B59" s="263"/>
      <c r="C59" s="269"/>
      <c r="D59" s="267" t="s">
        <v>1204</v>
      </c>
      <c r="E59" s="267"/>
      <c r="F59" s="267"/>
      <c r="G59" s="267"/>
      <c r="H59" s="267"/>
      <c r="I59" s="267"/>
      <c r="J59" s="267"/>
      <c r="K59" s="265"/>
    </row>
    <row r="60" ht="15" customHeight="1">
      <c r="B60" s="263"/>
      <c r="C60" s="269"/>
      <c r="D60" s="272" t="s">
        <v>1205</v>
      </c>
      <c r="E60" s="272"/>
      <c r="F60" s="272"/>
      <c r="G60" s="272"/>
      <c r="H60" s="272"/>
      <c r="I60" s="272"/>
      <c r="J60" s="272"/>
      <c r="K60" s="265"/>
    </row>
    <row r="61" ht="15" customHeight="1">
      <c r="B61" s="263"/>
      <c r="C61" s="269"/>
      <c r="D61" s="267" t="s">
        <v>1206</v>
      </c>
      <c r="E61" s="267"/>
      <c r="F61" s="267"/>
      <c r="G61" s="267"/>
      <c r="H61" s="267"/>
      <c r="I61" s="267"/>
      <c r="J61" s="267"/>
      <c r="K61" s="265"/>
    </row>
    <row r="62" ht="12.75" customHeight="1">
      <c r="B62" s="263"/>
      <c r="C62" s="269"/>
      <c r="D62" s="269"/>
      <c r="E62" s="273"/>
      <c r="F62" s="269"/>
      <c r="G62" s="269"/>
      <c r="H62" s="269"/>
      <c r="I62" s="269"/>
      <c r="J62" s="269"/>
      <c r="K62" s="265"/>
    </row>
    <row r="63" ht="15" customHeight="1">
      <c r="B63" s="263"/>
      <c r="C63" s="269"/>
      <c r="D63" s="267" t="s">
        <v>1207</v>
      </c>
      <c r="E63" s="267"/>
      <c r="F63" s="267"/>
      <c r="G63" s="267"/>
      <c r="H63" s="267"/>
      <c r="I63" s="267"/>
      <c r="J63" s="267"/>
      <c r="K63" s="265"/>
    </row>
    <row r="64" ht="15" customHeight="1">
      <c r="B64" s="263"/>
      <c r="C64" s="269"/>
      <c r="D64" s="272" t="s">
        <v>1208</v>
      </c>
      <c r="E64" s="272"/>
      <c r="F64" s="272"/>
      <c r="G64" s="272"/>
      <c r="H64" s="272"/>
      <c r="I64" s="272"/>
      <c r="J64" s="272"/>
      <c r="K64" s="265"/>
    </row>
    <row r="65" ht="15" customHeight="1">
      <c r="B65" s="263"/>
      <c r="C65" s="269"/>
      <c r="D65" s="267" t="s">
        <v>1209</v>
      </c>
      <c r="E65" s="267"/>
      <c r="F65" s="267"/>
      <c r="G65" s="267"/>
      <c r="H65" s="267"/>
      <c r="I65" s="267"/>
      <c r="J65" s="267"/>
      <c r="K65" s="265"/>
    </row>
    <row r="66" ht="15" customHeight="1">
      <c r="B66" s="263"/>
      <c r="C66" s="269"/>
      <c r="D66" s="267" t="s">
        <v>1210</v>
      </c>
      <c r="E66" s="267"/>
      <c r="F66" s="267"/>
      <c r="G66" s="267"/>
      <c r="H66" s="267"/>
      <c r="I66" s="267"/>
      <c r="J66" s="267"/>
      <c r="K66" s="265"/>
    </row>
    <row r="67" ht="15" customHeight="1">
      <c r="B67" s="263"/>
      <c r="C67" s="269"/>
      <c r="D67" s="267" t="s">
        <v>1211</v>
      </c>
      <c r="E67" s="267"/>
      <c r="F67" s="267"/>
      <c r="G67" s="267"/>
      <c r="H67" s="267"/>
      <c r="I67" s="267"/>
      <c r="J67" s="267"/>
      <c r="K67" s="265"/>
    </row>
    <row r="68" ht="15" customHeight="1">
      <c r="B68" s="263"/>
      <c r="C68" s="269"/>
      <c r="D68" s="267" t="s">
        <v>1212</v>
      </c>
      <c r="E68" s="267"/>
      <c r="F68" s="267"/>
      <c r="G68" s="267"/>
      <c r="H68" s="267"/>
      <c r="I68" s="267"/>
      <c r="J68" s="267"/>
      <c r="K68" s="265"/>
    </row>
    <row r="69" ht="12.75" customHeight="1">
      <c r="B69" s="274"/>
      <c r="C69" s="275"/>
      <c r="D69" s="275"/>
      <c r="E69" s="275"/>
      <c r="F69" s="275"/>
      <c r="G69" s="275"/>
      <c r="H69" s="275"/>
      <c r="I69" s="275"/>
      <c r="J69" s="275"/>
      <c r="K69" s="276"/>
    </row>
    <row r="70" ht="18.75" customHeight="1">
      <c r="B70" s="277"/>
      <c r="C70" s="277"/>
      <c r="D70" s="277"/>
      <c r="E70" s="277"/>
      <c r="F70" s="277"/>
      <c r="G70" s="277"/>
      <c r="H70" s="277"/>
      <c r="I70" s="277"/>
      <c r="J70" s="277"/>
      <c r="K70" s="278"/>
    </row>
    <row r="71" ht="18.75" customHeight="1">
      <c r="B71" s="278"/>
      <c r="C71" s="278"/>
      <c r="D71" s="278"/>
      <c r="E71" s="278"/>
      <c r="F71" s="278"/>
      <c r="G71" s="278"/>
      <c r="H71" s="278"/>
      <c r="I71" s="278"/>
      <c r="J71" s="278"/>
      <c r="K71" s="278"/>
    </row>
    <row r="72" ht="7.5" customHeight="1">
      <c r="B72" s="279"/>
      <c r="C72" s="280"/>
      <c r="D72" s="280"/>
      <c r="E72" s="280"/>
      <c r="F72" s="280"/>
      <c r="G72" s="280"/>
      <c r="H72" s="280"/>
      <c r="I72" s="280"/>
      <c r="J72" s="280"/>
      <c r="K72" s="281"/>
    </row>
    <row r="73" ht="45" customHeight="1">
      <c r="B73" s="282"/>
      <c r="C73" s="283" t="s">
        <v>114</v>
      </c>
      <c r="D73" s="283"/>
      <c r="E73" s="283"/>
      <c r="F73" s="283"/>
      <c r="G73" s="283"/>
      <c r="H73" s="283"/>
      <c r="I73" s="283"/>
      <c r="J73" s="283"/>
      <c r="K73" s="284"/>
    </row>
    <row r="74" ht="17.25" customHeight="1">
      <c r="B74" s="282"/>
      <c r="C74" s="285" t="s">
        <v>1213</v>
      </c>
      <c r="D74" s="285"/>
      <c r="E74" s="285"/>
      <c r="F74" s="285" t="s">
        <v>1214</v>
      </c>
      <c r="G74" s="286"/>
      <c r="H74" s="285" t="s">
        <v>150</v>
      </c>
      <c r="I74" s="285" t="s">
        <v>57</v>
      </c>
      <c r="J74" s="285" t="s">
        <v>1215</v>
      </c>
      <c r="K74" s="284"/>
    </row>
    <row r="75" ht="17.25" customHeight="1">
      <c r="B75" s="282"/>
      <c r="C75" s="287" t="s">
        <v>1216</v>
      </c>
      <c r="D75" s="287"/>
      <c r="E75" s="287"/>
      <c r="F75" s="288" t="s">
        <v>1217</v>
      </c>
      <c r="G75" s="289"/>
      <c r="H75" s="287"/>
      <c r="I75" s="287"/>
      <c r="J75" s="287" t="s">
        <v>1218</v>
      </c>
      <c r="K75" s="284"/>
    </row>
    <row r="76" ht="5.25" customHeight="1">
      <c r="B76" s="282"/>
      <c r="C76" s="290"/>
      <c r="D76" s="290"/>
      <c r="E76" s="290"/>
      <c r="F76" s="290"/>
      <c r="G76" s="291"/>
      <c r="H76" s="290"/>
      <c r="I76" s="290"/>
      <c r="J76" s="290"/>
      <c r="K76" s="284"/>
    </row>
    <row r="77" ht="15" customHeight="1">
      <c r="B77" s="282"/>
      <c r="C77" s="271" t="s">
        <v>53</v>
      </c>
      <c r="D77" s="290"/>
      <c r="E77" s="290"/>
      <c r="F77" s="292" t="s">
        <v>1219</v>
      </c>
      <c r="G77" s="291"/>
      <c r="H77" s="271" t="s">
        <v>1220</v>
      </c>
      <c r="I77" s="271" t="s">
        <v>1221</v>
      </c>
      <c r="J77" s="271">
        <v>20</v>
      </c>
      <c r="K77" s="284"/>
    </row>
    <row r="78" ht="15" customHeight="1">
      <c r="B78" s="282"/>
      <c r="C78" s="271" t="s">
        <v>1222</v>
      </c>
      <c r="D78" s="271"/>
      <c r="E78" s="271"/>
      <c r="F78" s="292" t="s">
        <v>1219</v>
      </c>
      <c r="G78" s="291"/>
      <c r="H78" s="271" t="s">
        <v>1223</v>
      </c>
      <c r="I78" s="271" t="s">
        <v>1221</v>
      </c>
      <c r="J78" s="271">
        <v>120</v>
      </c>
      <c r="K78" s="284"/>
    </row>
    <row r="79" ht="15" customHeight="1">
      <c r="B79" s="293"/>
      <c r="C79" s="271" t="s">
        <v>1224</v>
      </c>
      <c r="D79" s="271"/>
      <c r="E79" s="271"/>
      <c r="F79" s="292" t="s">
        <v>1225</v>
      </c>
      <c r="G79" s="291"/>
      <c r="H79" s="271" t="s">
        <v>1226</v>
      </c>
      <c r="I79" s="271" t="s">
        <v>1221</v>
      </c>
      <c r="J79" s="271">
        <v>50</v>
      </c>
      <c r="K79" s="284"/>
    </row>
    <row r="80" ht="15" customHeight="1">
      <c r="B80" s="293"/>
      <c r="C80" s="271" t="s">
        <v>1227</v>
      </c>
      <c r="D80" s="271"/>
      <c r="E80" s="271"/>
      <c r="F80" s="292" t="s">
        <v>1219</v>
      </c>
      <c r="G80" s="291"/>
      <c r="H80" s="271" t="s">
        <v>1228</v>
      </c>
      <c r="I80" s="271" t="s">
        <v>1229</v>
      </c>
      <c r="J80" s="271"/>
      <c r="K80" s="284"/>
    </row>
    <row r="81" ht="15" customHeight="1">
      <c r="B81" s="293"/>
      <c r="C81" s="294" t="s">
        <v>1230</v>
      </c>
      <c r="D81" s="294"/>
      <c r="E81" s="294"/>
      <c r="F81" s="295" t="s">
        <v>1225</v>
      </c>
      <c r="G81" s="294"/>
      <c r="H81" s="294" t="s">
        <v>1231</v>
      </c>
      <c r="I81" s="294" t="s">
        <v>1221</v>
      </c>
      <c r="J81" s="294">
        <v>15</v>
      </c>
      <c r="K81" s="284"/>
    </row>
    <row r="82" ht="15" customHeight="1">
      <c r="B82" s="293"/>
      <c r="C82" s="294" t="s">
        <v>1232</v>
      </c>
      <c r="D82" s="294"/>
      <c r="E82" s="294"/>
      <c r="F82" s="295" t="s">
        <v>1225</v>
      </c>
      <c r="G82" s="294"/>
      <c r="H82" s="294" t="s">
        <v>1233</v>
      </c>
      <c r="I82" s="294" t="s">
        <v>1221</v>
      </c>
      <c r="J82" s="294">
        <v>15</v>
      </c>
      <c r="K82" s="284"/>
    </row>
    <row r="83" ht="15" customHeight="1">
      <c r="B83" s="293"/>
      <c r="C83" s="294" t="s">
        <v>1234</v>
      </c>
      <c r="D83" s="294"/>
      <c r="E83" s="294"/>
      <c r="F83" s="295" t="s">
        <v>1225</v>
      </c>
      <c r="G83" s="294"/>
      <c r="H83" s="294" t="s">
        <v>1235</v>
      </c>
      <c r="I83" s="294" t="s">
        <v>1221</v>
      </c>
      <c r="J83" s="294">
        <v>20</v>
      </c>
      <c r="K83" s="284"/>
    </row>
    <row r="84" ht="15" customHeight="1">
      <c r="B84" s="293"/>
      <c r="C84" s="294" t="s">
        <v>1236</v>
      </c>
      <c r="D84" s="294"/>
      <c r="E84" s="294"/>
      <c r="F84" s="295" t="s">
        <v>1225</v>
      </c>
      <c r="G84" s="294"/>
      <c r="H84" s="294" t="s">
        <v>1237</v>
      </c>
      <c r="I84" s="294" t="s">
        <v>1221</v>
      </c>
      <c r="J84" s="294">
        <v>20</v>
      </c>
      <c r="K84" s="284"/>
    </row>
    <row r="85" ht="15" customHeight="1">
      <c r="B85" s="293"/>
      <c r="C85" s="271" t="s">
        <v>1238</v>
      </c>
      <c r="D85" s="271"/>
      <c r="E85" s="271"/>
      <c r="F85" s="292" t="s">
        <v>1225</v>
      </c>
      <c r="G85" s="291"/>
      <c r="H85" s="271" t="s">
        <v>1239</v>
      </c>
      <c r="I85" s="271" t="s">
        <v>1221</v>
      </c>
      <c r="J85" s="271">
        <v>50</v>
      </c>
      <c r="K85" s="284"/>
    </row>
    <row r="86" ht="15" customHeight="1">
      <c r="B86" s="293"/>
      <c r="C86" s="271" t="s">
        <v>1240</v>
      </c>
      <c r="D86" s="271"/>
      <c r="E86" s="271"/>
      <c r="F86" s="292" t="s">
        <v>1225</v>
      </c>
      <c r="G86" s="291"/>
      <c r="H86" s="271" t="s">
        <v>1241</v>
      </c>
      <c r="I86" s="271" t="s">
        <v>1221</v>
      </c>
      <c r="J86" s="271">
        <v>20</v>
      </c>
      <c r="K86" s="284"/>
    </row>
    <row r="87" ht="15" customHeight="1">
      <c r="B87" s="293"/>
      <c r="C87" s="271" t="s">
        <v>1242</v>
      </c>
      <c r="D87" s="271"/>
      <c r="E87" s="271"/>
      <c r="F87" s="292" t="s">
        <v>1225</v>
      </c>
      <c r="G87" s="291"/>
      <c r="H87" s="271" t="s">
        <v>1243</v>
      </c>
      <c r="I87" s="271" t="s">
        <v>1221</v>
      </c>
      <c r="J87" s="271">
        <v>20</v>
      </c>
      <c r="K87" s="284"/>
    </row>
    <row r="88" ht="15" customHeight="1">
      <c r="B88" s="293"/>
      <c r="C88" s="271" t="s">
        <v>1244</v>
      </c>
      <c r="D88" s="271"/>
      <c r="E88" s="271"/>
      <c r="F88" s="292" t="s">
        <v>1225</v>
      </c>
      <c r="G88" s="291"/>
      <c r="H88" s="271" t="s">
        <v>1245</v>
      </c>
      <c r="I88" s="271" t="s">
        <v>1221</v>
      </c>
      <c r="J88" s="271">
        <v>50</v>
      </c>
      <c r="K88" s="284"/>
    </row>
    <row r="89" ht="15" customHeight="1">
      <c r="B89" s="293"/>
      <c r="C89" s="271" t="s">
        <v>1246</v>
      </c>
      <c r="D89" s="271"/>
      <c r="E89" s="271"/>
      <c r="F89" s="292" t="s">
        <v>1225</v>
      </c>
      <c r="G89" s="291"/>
      <c r="H89" s="271" t="s">
        <v>1246</v>
      </c>
      <c r="I89" s="271" t="s">
        <v>1221</v>
      </c>
      <c r="J89" s="271">
        <v>50</v>
      </c>
      <c r="K89" s="284"/>
    </row>
    <row r="90" ht="15" customHeight="1">
      <c r="B90" s="293"/>
      <c r="C90" s="271" t="s">
        <v>155</v>
      </c>
      <c r="D90" s="271"/>
      <c r="E90" s="271"/>
      <c r="F90" s="292" t="s">
        <v>1225</v>
      </c>
      <c r="G90" s="291"/>
      <c r="H90" s="271" t="s">
        <v>1247</v>
      </c>
      <c r="I90" s="271" t="s">
        <v>1221</v>
      </c>
      <c r="J90" s="271">
        <v>255</v>
      </c>
      <c r="K90" s="284"/>
    </row>
    <row r="91" ht="15" customHeight="1">
      <c r="B91" s="293"/>
      <c r="C91" s="271" t="s">
        <v>1248</v>
      </c>
      <c r="D91" s="271"/>
      <c r="E91" s="271"/>
      <c r="F91" s="292" t="s">
        <v>1219</v>
      </c>
      <c r="G91" s="291"/>
      <c r="H91" s="271" t="s">
        <v>1249</v>
      </c>
      <c r="I91" s="271" t="s">
        <v>1250</v>
      </c>
      <c r="J91" s="271"/>
      <c r="K91" s="284"/>
    </row>
    <row r="92" ht="15" customHeight="1">
      <c r="B92" s="293"/>
      <c r="C92" s="271" t="s">
        <v>1251</v>
      </c>
      <c r="D92" s="271"/>
      <c r="E92" s="271"/>
      <c r="F92" s="292" t="s">
        <v>1219</v>
      </c>
      <c r="G92" s="291"/>
      <c r="H92" s="271" t="s">
        <v>1252</v>
      </c>
      <c r="I92" s="271" t="s">
        <v>1253</v>
      </c>
      <c r="J92" s="271"/>
      <c r="K92" s="284"/>
    </row>
    <row r="93" ht="15" customHeight="1">
      <c r="B93" s="293"/>
      <c r="C93" s="271" t="s">
        <v>1254</v>
      </c>
      <c r="D93" s="271"/>
      <c r="E93" s="271"/>
      <c r="F93" s="292" t="s">
        <v>1219</v>
      </c>
      <c r="G93" s="291"/>
      <c r="H93" s="271" t="s">
        <v>1254</v>
      </c>
      <c r="I93" s="271" t="s">
        <v>1253</v>
      </c>
      <c r="J93" s="271"/>
      <c r="K93" s="284"/>
    </row>
    <row r="94" ht="15" customHeight="1">
      <c r="B94" s="293"/>
      <c r="C94" s="271" t="s">
        <v>38</v>
      </c>
      <c r="D94" s="271"/>
      <c r="E94" s="271"/>
      <c r="F94" s="292" t="s">
        <v>1219</v>
      </c>
      <c r="G94" s="291"/>
      <c r="H94" s="271" t="s">
        <v>1255</v>
      </c>
      <c r="I94" s="271" t="s">
        <v>1253</v>
      </c>
      <c r="J94" s="271"/>
      <c r="K94" s="284"/>
    </row>
    <row r="95" ht="15" customHeight="1">
      <c r="B95" s="293"/>
      <c r="C95" s="271" t="s">
        <v>48</v>
      </c>
      <c r="D95" s="271"/>
      <c r="E95" s="271"/>
      <c r="F95" s="292" t="s">
        <v>1219</v>
      </c>
      <c r="G95" s="291"/>
      <c r="H95" s="271" t="s">
        <v>1256</v>
      </c>
      <c r="I95" s="271" t="s">
        <v>1253</v>
      </c>
      <c r="J95" s="271"/>
      <c r="K95" s="284"/>
    </row>
    <row r="96" ht="15" customHeight="1">
      <c r="B96" s="296"/>
      <c r="C96" s="297"/>
      <c r="D96" s="297"/>
      <c r="E96" s="297"/>
      <c r="F96" s="297"/>
      <c r="G96" s="297"/>
      <c r="H96" s="297"/>
      <c r="I96" s="297"/>
      <c r="J96" s="297"/>
      <c r="K96" s="298"/>
    </row>
    <row r="97" ht="18.75" customHeight="1">
      <c r="B97" s="299"/>
      <c r="C97" s="300"/>
      <c r="D97" s="300"/>
      <c r="E97" s="300"/>
      <c r="F97" s="300"/>
      <c r="G97" s="300"/>
      <c r="H97" s="300"/>
      <c r="I97" s="300"/>
      <c r="J97" s="300"/>
      <c r="K97" s="299"/>
    </row>
    <row r="98" ht="18.75" customHeight="1">
      <c r="B98" s="278"/>
      <c r="C98" s="278"/>
      <c r="D98" s="278"/>
      <c r="E98" s="278"/>
      <c r="F98" s="278"/>
      <c r="G98" s="278"/>
      <c r="H98" s="278"/>
      <c r="I98" s="278"/>
      <c r="J98" s="278"/>
      <c r="K98" s="278"/>
    </row>
    <row r="99" ht="7.5" customHeight="1">
      <c r="B99" s="279"/>
      <c r="C99" s="280"/>
      <c r="D99" s="280"/>
      <c r="E99" s="280"/>
      <c r="F99" s="280"/>
      <c r="G99" s="280"/>
      <c r="H99" s="280"/>
      <c r="I99" s="280"/>
      <c r="J99" s="280"/>
      <c r="K99" s="281"/>
    </row>
    <row r="100" ht="45" customHeight="1">
      <c r="B100" s="282"/>
      <c r="C100" s="283" t="s">
        <v>1257</v>
      </c>
      <c r="D100" s="283"/>
      <c r="E100" s="283"/>
      <c r="F100" s="283"/>
      <c r="G100" s="283"/>
      <c r="H100" s="283"/>
      <c r="I100" s="283"/>
      <c r="J100" s="283"/>
      <c r="K100" s="284"/>
    </row>
    <row r="101" ht="17.25" customHeight="1">
      <c r="B101" s="282"/>
      <c r="C101" s="285" t="s">
        <v>1213</v>
      </c>
      <c r="D101" s="285"/>
      <c r="E101" s="285"/>
      <c r="F101" s="285" t="s">
        <v>1214</v>
      </c>
      <c r="G101" s="286"/>
      <c r="H101" s="285" t="s">
        <v>150</v>
      </c>
      <c r="I101" s="285" t="s">
        <v>57</v>
      </c>
      <c r="J101" s="285" t="s">
        <v>1215</v>
      </c>
      <c r="K101" s="284"/>
    </row>
    <row r="102" ht="17.25" customHeight="1">
      <c r="B102" s="282"/>
      <c r="C102" s="287" t="s">
        <v>1216</v>
      </c>
      <c r="D102" s="287"/>
      <c r="E102" s="287"/>
      <c r="F102" s="288" t="s">
        <v>1217</v>
      </c>
      <c r="G102" s="289"/>
      <c r="H102" s="287"/>
      <c r="I102" s="287"/>
      <c r="J102" s="287" t="s">
        <v>1218</v>
      </c>
      <c r="K102" s="284"/>
    </row>
    <row r="103" ht="5.25" customHeight="1">
      <c r="B103" s="282"/>
      <c r="C103" s="285"/>
      <c r="D103" s="285"/>
      <c r="E103" s="285"/>
      <c r="F103" s="285"/>
      <c r="G103" s="301"/>
      <c r="H103" s="285"/>
      <c r="I103" s="285"/>
      <c r="J103" s="285"/>
      <c r="K103" s="284"/>
    </row>
    <row r="104" ht="15" customHeight="1">
      <c r="B104" s="282"/>
      <c r="C104" s="271" t="s">
        <v>53</v>
      </c>
      <c r="D104" s="290"/>
      <c r="E104" s="290"/>
      <c r="F104" s="292" t="s">
        <v>1219</v>
      </c>
      <c r="G104" s="301"/>
      <c r="H104" s="271" t="s">
        <v>1258</v>
      </c>
      <c r="I104" s="271" t="s">
        <v>1221</v>
      </c>
      <c r="J104" s="271">
        <v>20</v>
      </c>
      <c r="K104" s="284"/>
    </row>
    <row r="105" ht="15" customHeight="1">
      <c r="B105" s="282"/>
      <c r="C105" s="271" t="s">
        <v>1222</v>
      </c>
      <c r="D105" s="271"/>
      <c r="E105" s="271"/>
      <c r="F105" s="292" t="s">
        <v>1219</v>
      </c>
      <c r="G105" s="271"/>
      <c r="H105" s="271" t="s">
        <v>1258</v>
      </c>
      <c r="I105" s="271" t="s">
        <v>1221</v>
      </c>
      <c r="J105" s="271">
        <v>120</v>
      </c>
      <c r="K105" s="284"/>
    </row>
    <row r="106" ht="15" customHeight="1">
      <c r="B106" s="293"/>
      <c r="C106" s="271" t="s">
        <v>1224</v>
      </c>
      <c r="D106" s="271"/>
      <c r="E106" s="271"/>
      <c r="F106" s="292" t="s">
        <v>1225</v>
      </c>
      <c r="G106" s="271"/>
      <c r="H106" s="271" t="s">
        <v>1258</v>
      </c>
      <c r="I106" s="271" t="s">
        <v>1221</v>
      </c>
      <c r="J106" s="271">
        <v>50</v>
      </c>
      <c r="K106" s="284"/>
    </row>
    <row r="107" ht="15" customHeight="1">
      <c r="B107" s="293"/>
      <c r="C107" s="271" t="s">
        <v>1227</v>
      </c>
      <c r="D107" s="271"/>
      <c r="E107" s="271"/>
      <c r="F107" s="292" t="s">
        <v>1219</v>
      </c>
      <c r="G107" s="271"/>
      <c r="H107" s="271" t="s">
        <v>1258</v>
      </c>
      <c r="I107" s="271" t="s">
        <v>1229</v>
      </c>
      <c r="J107" s="271"/>
      <c r="K107" s="284"/>
    </row>
    <row r="108" ht="15" customHeight="1">
      <c r="B108" s="293"/>
      <c r="C108" s="271" t="s">
        <v>1238</v>
      </c>
      <c r="D108" s="271"/>
      <c r="E108" s="271"/>
      <c r="F108" s="292" t="s">
        <v>1225</v>
      </c>
      <c r="G108" s="271"/>
      <c r="H108" s="271" t="s">
        <v>1258</v>
      </c>
      <c r="I108" s="271" t="s">
        <v>1221</v>
      </c>
      <c r="J108" s="271">
        <v>50</v>
      </c>
      <c r="K108" s="284"/>
    </row>
    <row r="109" ht="15" customHeight="1">
      <c r="B109" s="293"/>
      <c r="C109" s="271" t="s">
        <v>1246</v>
      </c>
      <c r="D109" s="271"/>
      <c r="E109" s="271"/>
      <c r="F109" s="292" t="s">
        <v>1225</v>
      </c>
      <c r="G109" s="271"/>
      <c r="H109" s="271" t="s">
        <v>1258</v>
      </c>
      <c r="I109" s="271" t="s">
        <v>1221</v>
      </c>
      <c r="J109" s="271">
        <v>50</v>
      </c>
      <c r="K109" s="284"/>
    </row>
    <row r="110" ht="15" customHeight="1">
      <c r="B110" s="293"/>
      <c r="C110" s="271" t="s">
        <v>1244</v>
      </c>
      <c r="D110" s="271"/>
      <c r="E110" s="271"/>
      <c r="F110" s="292" t="s">
        <v>1225</v>
      </c>
      <c r="G110" s="271"/>
      <c r="H110" s="271" t="s">
        <v>1258</v>
      </c>
      <c r="I110" s="271" t="s">
        <v>1221</v>
      </c>
      <c r="J110" s="271">
        <v>50</v>
      </c>
      <c r="K110" s="284"/>
    </row>
    <row r="111" ht="15" customHeight="1">
      <c r="B111" s="293"/>
      <c r="C111" s="271" t="s">
        <v>53</v>
      </c>
      <c r="D111" s="271"/>
      <c r="E111" s="271"/>
      <c r="F111" s="292" t="s">
        <v>1219</v>
      </c>
      <c r="G111" s="271"/>
      <c r="H111" s="271" t="s">
        <v>1259</v>
      </c>
      <c r="I111" s="271" t="s">
        <v>1221</v>
      </c>
      <c r="J111" s="271">
        <v>20</v>
      </c>
      <c r="K111" s="284"/>
    </row>
    <row r="112" ht="15" customHeight="1">
      <c r="B112" s="293"/>
      <c r="C112" s="271" t="s">
        <v>1260</v>
      </c>
      <c r="D112" s="271"/>
      <c r="E112" s="271"/>
      <c r="F112" s="292" t="s">
        <v>1219</v>
      </c>
      <c r="G112" s="271"/>
      <c r="H112" s="271" t="s">
        <v>1261</v>
      </c>
      <c r="I112" s="271" t="s">
        <v>1221</v>
      </c>
      <c r="J112" s="271">
        <v>120</v>
      </c>
      <c r="K112" s="284"/>
    </row>
    <row r="113" ht="15" customHeight="1">
      <c r="B113" s="293"/>
      <c r="C113" s="271" t="s">
        <v>38</v>
      </c>
      <c r="D113" s="271"/>
      <c r="E113" s="271"/>
      <c r="F113" s="292" t="s">
        <v>1219</v>
      </c>
      <c r="G113" s="271"/>
      <c r="H113" s="271" t="s">
        <v>1262</v>
      </c>
      <c r="I113" s="271" t="s">
        <v>1253</v>
      </c>
      <c r="J113" s="271"/>
      <c r="K113" s="284"/>
    </row>
    <row r="114" ht="15" customHeight="1">
      <c r="B114" s="293"/>
      <c r="C114" s="271" t="s">
        <v>48</v>
      </c>
      <c r="D114" s="271"/>
      <c r="E114" s="271"/>
      <c r="F114" s="292" t="s">
        <v>1219</v>
      </c>
      <c r="G114" s="271"/>
      <c r="H114" s="271" t="s">
        <v>1263</v>
      </c>
      <c r="I114" s="271" t="s">
        <v>1253</v>
      </c>
      <c r="J114" s="271"/>
      <c r="K114" s="284"/>
    </row>
    <row r="115" ht="15" customHeight="1">
      <c r="B115" s="293"/>
      <c r="C115" s="271" t="s">
        <v>57</v>
      </c>
      <c r="D115" s="271"/>
      <c r="E115" s="271"/>
      <c r="F115" s="292" t="s">
        <v>1219</v>
      </c>
      <c r="G115" s="271"/>
      <c r="H115" s="271" t="s">
        <v>1264</v>
      </c>
      <c r="I115" s="271" t="s">
        <v>1265</v>
      </c>
      <c r="J115" s="271"/>
      <c r="K115" s="284"/>
    </row>
    <row r="116" ht="15" customHeight="1">
      <c r="B116" s="296"/>
      <c r="C116" s="302"/>
      <c r="D116" s="302"/>
      <c r="E116" s="302"/>
      <c r="F116" s="302"/>
      <c r="G116" s="302"/>
      <c r="H116" s="302"/>
      <c r="I116" s="302"/>
      <c r="J116" s="302"/>
      <c r="K116" s="298"/>
    </row>
    <row r="117" ht="18.75" customHeight="1">
      <c r="B117" s="303"/>
      <c r="C117" s="267"/>
      <c r="D117" s="267"/>
      <c r="E117" s="267"/>
      <c r="F117" s="304"/>
      <c r="G117" s="267"/>
      <c r="H117" s="267"/>
      <c r="I117" s="267"/>
      <c r="J117" s="267"/>
      <c r="K117" s="303"/>
    </row>
    <row r="118" ht="18.75" customHeight="1">
      <c r="B118" s="278"/>
      <c r="C118" s="278"/>
      <c r="D118" s="278"/>
      <c r="E118" s="278"/>
      <c r="F118" s="278"/>
      <c r="G118" s="278"/>
      <c r="H118" s="278"/>
      <c r="I118" s="278"/>
      <c r="J118" s="278"/>
      <c r="K118" s="278"/>
    </row>
    <row r="119" ht="7.5" customHeight="1">
      <c r="B119" s="305"/>
      <c r="C119" s="306"/>
      <c r="D119" s="306"/>
      <c r="E119" s="306"/>
      <c r="F119" s="306"/>
      <c r="G119" s="306"/>
      <c r="H119" s="306"/>
      <c r="I119" s="306"/>
      <c r="J119" s="306"/>
      <c r="K119" s="307"/>
    </row>
    <row r="120" ht="45" customHeight="1">
      <c r="B120" s="308"/>
      <c r="C120" s="261" t="s">
        <v>1266</v>
      </c>
      <c r="D120" s="261"/>
      <c r="E120" s="261"/>
      <c r="F120" s="261"/>
      <c r="G120" s="261"/>
      <c r="H120" s="261"/>
      <c r="I120" s="261"/>
      <c r="J120" s="261"/>
      <c r="K120" s="309"/>
    </row>
    <row r="121" ht="17.25" customHeight="1">
      <c r="B121" s="310"/>
      <c r="C121" s="285" t="s">
        <v>1213</v>
      </c>
      <c r="D121" s="285"/>
      <c r="E121" s="285"/>
      <c r="F121" s="285" t="s">
        <v>1214</v>
      </c>
      <c r="G121" s="286"/>
      <c r="H121" s="285" t="s">
        <v>150</v>
      </c>
      <c r="I121" s="285" t="s">
        <v>57</v>
      </c>
      <c r="J121" s="285" t="s">
        <v>1215</v>
      </c>
      <c r="K121" s="311"/>
    </row>
    <row r="122" ht="17.25" customHeight="1">
      <c r="B122" s="310"/>
      <c r="C122" s="287" t="s">
        <v>1216</v>
      </c>
      <c r="D122" s="287"/>
      <c r="E122" s="287"/>
      <c r="F122" s="288" t="s">
        <v>1217</v>
      </c>
      <c r="G122" s="289"/>
      <c r="H122" s="287"/>
      <c r="I122" s="287"/>
      <c r="J122" s="287" t="s">
        <v>1218</v>
      </c>
      <c r="K122" s="311"/>
    </row>
    <row r="123" ht="5.25" customHeight="1">
      <c r="B123" s="312"/>
      <c r="C123" s="290"/>
      <c r="D123" s="290"/>
      <c r="E123" s="290"/>
      <c r="F123" s="290"/>
      <c r="G123" s="271"/>
      <c r="H123" s="290"/>
      <c r="I123" s="290"/>
      <c r="J123" s="290"/>
      <c r="K123" s="313"/>
    </row>
    <row r="124" ht="15" customHeight="1">
      <c r="B124" s="312"/>
      <c r="C124" s="271" t="s">
        <v>1222</v>
      </c>
      <c r="D124" s="290"/>
      <c r="E124" s="290"/>
      <c r="F124" s="292" t="s">
        <v>1219</v>
      </c>
      <c r="G124" s="271"/>
      <c r="H124" s="271" t="s">
        <v>1258</v>
      </c>
      <c r="I124" s="271" t="s">
        <v>1221</v>
      </c>
      <c r="J124" s="271">
        <v>120</v>
      </c>
      <c r="K124" s="314"/>
    </row>
    <row r="125" ht="15" customHeight="1">
      <c r="B125" s="312"/>
      <c r="C125" s="271" t="s">
        <v>1267</v>
      </c>
      <c r="D125" s="271"/>
      <c r="E125" s="271"/>
      <c r="F125" s="292" t="s">
        <v>1219</v>
      </c>
      <c r="G125" s="271"/>
      <c r="H125" s="271" t="s">
        <v>1268</v>
      </c>
      <c r="I125" s="271" t="s">
        <v>1221</v>
      </c>
      <c r="J125" s="271" t="s">
        <v>1269</v>
      </c>
      <c r="K125" s="314"/>
    </row>
    <row r="126" ht="15" customHeight="1">
      <c r="B126" s="312"/>
      <c r="C126" s="271" t="s">
        <v>1168</v>
      </c>
      <c r="D126" s="271"/>
      <c r="E126" s="271"/>
      <c r="F126" s="292" t="s">
        <v>1219</v>
      </c>
      <c r="G126" s="271"/>
      <c r="H126" s="271" t="s">
        <v>1270</v>
      </c>
      <c r="I126" s="271" t="s">
        <v>1221</v>
      </c>
      <c r="J126" s="271" t="s">
        <v>1269</v>
      </c>
      <c r="K126" s="314"/>
    </row>
    <row r="127" ht="15" customHeight="1">
      <c r="B127" s="312"/>
      <c r="C127" s="271" t="s">
        <v>1230</v>
      </c>
      <c r="D127" s="271"/>
      <c r="E127" s="271"/>
      <c r="F127" s="292" t="s">
        <v>1225</v>
      </c>
      <c r="G127" s="271"/>
      <c r="H127" s="271" t="s">
        <v>1231</v>
      </c>
      <c r="I127" s="271" t="s">
        <v>1221</v>
      </c>
      <c r="J127" s="271">
        <v>15</v>
      </c>
      <c r="K127" s="314"/>
    </row>
    <row r="128" ht="15" customHeight="1">
      <c r="B128" s="312"/>
      <c r="C128" s="294" t="s">
        <v>1232</v>
      </c>
      <c r="D128" s="294"/>
      <c r="E128" s="294"/>
      <c r="F128" s="295" t="s">
        <v>1225</v>
      </c>
      <c r="G128" s="294"/>
      <c r="H128" s="294" t="s">
        <v>1233</v>
      </c>
      <c r="I128" s="294" t="s">
        <v>1221</v>
      </c>
      <c r="J128" s="294">
        <v>15</v>
      </c>
      <c r="K128" s="314"/>
    </row>
    <row r="129" ht="15" customHeight="1">
      <c r="B129" s="312"/>
      <c r="C129" s="294" t="s">
        <v>1234</v>
      </c>
      <c r="D129" s="294"/>
      <c r="E129" s="294"/>
      <c r="F129" s="295" t="s">
        <v>1225</v>
      </c>
      <c r="G129" s="294"/>
      <c r="H129" s="294" t="s">
        <v>1235</v>
      </c>
      <c r="I129" s="294" t="s">
        <v>1221</v>
      </c>
      <c r="J129" s="294">
        <v>20</v>
      </c>
      <c r="K129" s="314"/>
    </row>
    <row r="130" ht="15" customHeight="1">
      <c r="B130" s="312"/>
      <c r="C130" s="294" t="s">
        <v>1236</v>
      </c>
      <c r="D130" s="294"/>
      <c r="E130" s="294"/>
      <c r="F130" s="295" t="s">
        <v>1225</v>
      </c>
      <c r="G130" s="294"/>
      <c r="H130" s="294" t="s">
        <v>1237</v>
      </c>
      <c r="I130" s="294" t="s">
        <v>1221</v>
      </c>
      <c r="J130" s="294">
        <v>20</v>
      </c>
      <c r="K130" s="314"/>
    </row>
    <row r="131" ht="15" customHeight="1">
      <c r="B131" s="312"/>
      <c r="C131" s="271" t="s">
        <v>1224</v>
      </c>
      <c r="D131" s="271"/>
      <c r="E131" s="271"/>
      <c r="F131" s="292" t="s">
        <v>1225</v>
      </c>
      <c r="G131" s="271"/>
      <c r="H131" s="271" t="s">
        <v>1258</v>
      </c>
      <c r="I131" s="271" t="s">
        <v>1221</v>
      </c>
      <c r="J131" s="271">
        <v>50</v>
      </c>
      <c r="K131" s="314"/>
    </row>
    <row r="132" ht="15" customHeight="1">
      <c r="B132" s="312"/>
      <c r="C132" s="271" t="s">
        <v>1238</v>
      </c>
      <c r="D132" s="271"/>
      <c r="E132" s="271"/>
      <c r="F132" s="292" t="s">
        <v>1225</v>
      </c>
      <c r="G132" s="271"/>
      <c r="H132" s="271" t="s">
        <v>1258</v>
      </c>
      <c r="I132" s="271" t="s">
        <v>1221</v>
      </c>
      <c r="J132" s="271">
        <v>50</v>
      </c>
      <c r="K132" s="314"/>
    </row>
    <row r="133" ht="15" customHeight="1">
      <c r="B133" s="312"/>
      <c r="C133" s="271" t="s">
        <v>1244</v>
      </c>
      <c r="D133" s="271"/>
      <c r="E133" s="271"/>
      <c r="F133" s="292" t="s">
        <v>1225</v>
      </c>
      <c r="G133" s="271"/>
      <c r="H133" s="271" t="s">
        <v>1258</v>
      </c>
      <c r="I133" s="271" t="s">
        <v>1221</v>
      </c>
      <c r="J133" s="271">
        <v>50</v>
      </c>
      <c r="K133" s="314"/>
    </row>
    <row r="134" ht="15" customHeight="1">
      <c r="B134" s="312"/>
      <c r="C134" s="271" t="s">
        <v>1246</v>
      </c>
      <c r="D134" s="271"/>
      <c r="E134" s="271"/>
      <c r="F134" s="292" t="s">
        <v>1225</v>
      </c>
      <c r="G134" s="271"/>
      <c r="H134" s="271" t="s">
        <v>1258</v>
      </c>
      <c r="I134" s="271" t="s">
        <v>1221</v>
      </c>
      <c r="J134" s="271">
        <v>50</v>
      </c>
      <c r="K134" s="314"/>
    </row>
    <row r="135" ht="15" customHeight="1">
      <c r="B135" s="312"/>
      <c r="C135" s="271" t="s">
        <v>155</v>
      </c>
      <c r="D135" s="271"/>
      <c r="E135" s="271"/>
      <c r="F135" s="292" t="s">
        <v>1225</v>
      </c>
      <c r="G135" s="271"/>
      <c r="H135" s="271" t="s">
        <v>1271</v>
      </c>
      <c r="I135" s="271" t="s">
        <v>1221</v>
      </c>
      <c r="J135" s="271">
        <v>255</v>
      </c>
      <c r="K135" s="314"/>
    </row>
    <row r="136" ht="15" customHeight="1">
      <c r="B136" s="312"/>
      <c r="C136" s="271" t="s">
        <v>1248</v>
      </c>
      <c r="D136" s="271"/>
      <c r="E136" s="271"/>
      <c r="F136" s="292" t="s">
        <v>1219</v>
      </c>
      <c r="G136" s="271"/>
      <c r="H136" s="271" t="s">
        <v>1272</v>
      </c>
      <c r="I136" s="271" t="s">
        <v>1250</v>
      </c>
      <c r="J136" s="271"/>
      <c r="K136" s="314"/>
    </row>
    <row r="137" ht="15" customHeight="1">
      <c r="B137" s="312"/>
      <c r="C137" s="271" t="s">
        <v>1251</v>
      </c>
      <c r="D137" s="271"/>
      <c r="E137" s="271"/>
      <c r="F137" s="292" t="s">
        <v>1219</v>
      </c>
      <c r="G137" s="271"/>
      <c r="H137" s="271" t="s">
        <v>1273</v>
      </c>
      <c r="I137" s="271" t="s">
        <v>1253</v>
      </c>
      <c r="J137" s="271"/>
      <c r="K137" s="314"/>
    </row>
    <row r="138" ht="15" customHeight="1">
      <c r="B138" s="312"/>
      <c r="C138" s="271" t="s">
        <v>1254</v>
      </c>
      <c r="D138" s="271"/>
      <c r="E138" s="271"/>
      <c r="F138" s="292" t="s">
        <v>1219</v>
      </c>
      <c r="G138" s="271"/>
      <c r="H138" s="271" t="s">
        <v>1254</v>
      </c>
      <c r="I138" s="271" t="s">
        <v>1253</v>
      </c>
      <c r="J138" s="271"/>
      <c r="K138" s="314"/>
    </row>
    <row r="139" ht="15" customHeight="1">
      <c r="B139" s="312"/>
      <c r="C139" s="271" t="s">
        <v>38</v>
      </c>
      <c r="D139" s="271"/>
      <c r="E139" s="271"/>
      <c r="F139" s="292" t="s">
        <v>1219</v>
      </c>
      <c r="G139" s="271"/>
      <c r="H139" s="271" t="s">
        <v>1274</v>
      </c>
      <c r="I139" s="271" t="s">
        <v>1253</v>
      </c>
      <c r="J139" s="271"/>
      <c r="K139" s="314"/>
    </row>
    <row r="140" ht="15" customHeight="1">
      <c r="B140" s="312"/>
      <c r="C140" s="271" t="s">
        <v>1275</v>
      </c>
      <c r="D140" s="271"/>
      <c r="E140" s="271"/>
      <c r="F140" s="292" t="s">
        <v>1219</v>
      </c>
      <c r="G140" s="271"/>
      <c r="H140" s="271" t="s">
        <v>1276</v>
      </c>
      <c r="I140" s="271" t="s">
        <v>1253</v>
      </c>
      <c r="J140" s="271"/>
      <c r="K140" s="314"/>
    </row>
    <row r="141" ht="15" customHeight="1">
      <c r="B141" s="315"/>
      <c r="C141" s="316"/>
      <c r="D141" s="316"/>
      <c r="E141" s="316"/>
      <c r="F141" s="316"/>
      <c r="G141" s="316"/>
      <c r="H141" s="316"/>
      <c r="I141" s="316"/>
      <c r="J141" s="316"/>
      <c r="K141" s="317"/>
    </row>
    <row r="142" ht="18.75" customHeight="1">
      <c r="B142" s="267"/>
      <c r="C142" s="267"/>
      <c r="D142" s="267"/>
      <c r="E142" s="267"/>
      <c r="F142" s="304"/>
      <c r="G142" s="267"/>
      <c r="H142" s="267"/>
      <c r="I142" s="267"/>
      <c r="J142" s="267"/>
      <c r="K142" s="267"/>
    </row>
    <row r="143" ht="18.75" customHeight="1">
      <c r="B143" s="278"/>
      <c r="C143" s="278"/>
      <c r="D143" s="278"/>
      <c r="E143" s="278"/>
      <c r="F143" s="278"/>
      <c r="G143" s="278"/>
      <c r="H143" s="278"/>
      <c r="I143" s="278"/>
      <c r="J143" s="278"/>
      <c r="K143" s="278"/>
    </row>
    <row r="144" ht="7.5" customHeight="1">
      <c r="B144" s="279"/>
      <c r="C144" s="280"/>
      <c r="D144" s="280"/>
      <c r="E144" s="280"/>
      <c r="F144" s="280"/>
      <c r="G144" s="280"/>
      <c r="H144" s="280"/>
      <c r="I144" s="280"/>
      <c r="J144" s="280"/>
      <c r="K144" s="281"/>
    </row>
    <row r="145" ht="45" customHeight="1">
      <c r="B145" s="282"/>
      <c r="C145" s="283" t="s">
        <v>1277</v>
      </c>
      <c r="D145" s="283"/>
      <c r="E145" s="283"/>
      <c r="F145" s="283"/>
      <c r="G145" s="283"/>
      <c r="H145" s="283"/>
      <c r="I145" s="283"/>
      <c r="J145" s="283"/>
      <c r="K145" s="284"/>
    </row>
    <row r="146" ht="17.25" customHeight="1">
      <c r="B146" s="282"/>
      <c r="C146" s="285" t="s">
        <v>1213</v>
      </c>
      <c r="D146" s="285"/>
      <c r="E146" s="285"/>
      <c r="F146" s="285" t="s">
        <v>1214</v>
      </c>
      <c r="G146" s="286"/>
      <c r="H146" s="285" t="s">
        <v>150</v>
      </c>
      <c r="I146" s="285" t="s">
        <v>57</v>
      </c>
      <c r="J146" s="285" t="s">
        <v>1215</v>
      </c>
      <c r="K146" s="284"/>
    </row>
    <row r="147" ht="17.25" customHeight="1">
      <c r="B147" s="282"/>
      <c r="C147" s="287" t="s">
        <v>1216</v>
      </c>
      <c r="D147" s="287"/>
      <c r="E147" s="287"/>
      <c r="F147" s="288" t="s">
        <v>1217</v>
      </c>
      <c r="G147" s="289"/>
      <c r="H147" s="287"/>
      <c r="I147" s="287"/>
      <c r="J147" s="287" t="s">
        <v>1218</v>
      </c>
      <c r="K147" s="284"/>
    </row>
    <row r="148" ht="5.25" customHeight="1">
      <c r="B148" s="293"/>
      <c r="C148" s="290"/>
      <c r="D148" s="290"/>
      <c r="E148" s="290"/>
      <c r="F148" s="290"/>
      <c r="G148" s="291"/>
      <c r="H148" s="290"/>
      <c r="I148" s="290"/>
      <c r="J148" s="290"/>
      <c r="K148" s="314"/>
    </row>
    <row r="149" ht="15" customHeight="1">
      <c r="B149" s="293"/>
      <c r="C149" s="318" t="s">
        <v>1222</v>
      </c>
      <c r="D149" s="271"/>
      <c r="E149" s="271"/>
      <c r="F149" s="319" t="s">
        <v>1219</v>
      </c>
      <c r="G149" s="271"/>
      <c r="H149" s="318" t="s">
        <v>1258</v>
      </c>
      <c r="I149" s="318" t="s">
        <v>1221</v>
      </c>
      <c r="J149" s="318">
        <v>120</v>
      </c>
      <c r="K149" s="314"/>
    </row>
    <row r="150" ht="15" customHeight="1">
      <c r="B150" s="293"/>
      <c r="C150" s="318" t="s">
        <v>1267</v>
      </c>
      <c r="D150" s="271"/>
      <c r="E150" s="271"/>
      <c r="F150" s="319" t="s">
        <v>1219</v>
      </c>
      <c r="G150" s="271"/>
      <c r="H150" s="318" t="s">
        <v>1278</v>
      </c>
      <c r="I150" s="318" t="s">
        <v>1221</v>
      </c>
      <c r="J150" s="318" t="s">
        <v>1269</v>
      </c>
      <c r="K150" s="314"/>
    </row>
    <row r="151" ht="15" customHeight="1">
      <c r="B151" s="293"/>
      <c r="C151" s="318" t="s">
        <v>1168</v>
      </c>
      <c r="D151" s="271"/>
      <c r="E151" s="271"/>
      <c r="F151" s="319" t="s">
        <v>1219</v>
      </c>
      <c r="G151" s="271"/>
      <c r="H151" s="318" t="s">
        <v>1279</v>
      </c>
      <c r="I151" s="318" t="s">
        <v>1221</v>
      </c>
      <c r="J151" s="318" t="s">
        <v>1269</v>
      </c>
      <c r="K151" s="314"/>
    </row>
    <row r="152" ht="15" customHeight="1">
      <c r="B152" s="293"/>
      <c r="C152" s="318" t="s">
        <v>1224</v>
      </c>
      <c r="D152" s="271"/>
      <c r="E152" s="271"/>
      <c r="F152" s="319" t="s">
        <v>1225</v>
      </c>
      <c r="G152" s="271"/>
      <c r="H152" s="318" t="s">
        <v>1258</v>
      </c>
      <c r="I152" s="318" t="s">
        <v>1221</v>
      </c>
      <c r="J152" s="318">
        <v>50</v>
      </c>
      <c r="K152" s="314"/>
    </row>
    <row r="153" ht="15" customHeight="1">
      <c r="B153" s="293"/>
      <c r="C153" s="318" t="s">
        <v>1227</v>
      </c>
      <c r="D153" s="271"/>
      <c r="E153" s="271"/>
      <c r="F153" s="319" t="s">
        <v>1219</v>
      </c>
      <c r="G153" s="271"/>
      <c r="H153" s="318" t="s">
        <v>1258</v>
      </c>
      <c r="I153" s="318" t="s">
        <v>1229</v>
      </c>
      <c r="J153" s="318"/>
      <c r="K153" s="314"/>
    </row>
    <row r="154" ht="15" customHeight="1">
      <c r="B154" s="293"/>
      <c r="C154" s="318" t="s">
        <v>1238</v>
      </c>
      <c r="D154" s="271"/>
      <c r="E154" s="271"/>
      <c r="F154" s="319" t="s">
        <v>1225</v>
      </c>
      <c r="G154" s="271"/>
      <c r="H154" s="318" t="s">
        <v>1258</v>
      </c>
      <c r="I154" s="318" t="s">
        <v>1221</v>
      </c>
      <c r="J154" s="318">
        <v>50</v>
      </c>
      <c r="K154" s="314"/>
    </row>
    <row r="155" ht="15" customHeight="1">
      <c r="B155" s="293"/>
      <c r="C155" s="318" t="s">
        <v>1246</v>
      </c>
      <c r="D155" s="271"/>
      <c r="E155" s="271"/>
      <c r="F155" s="319" t="s">
        <v>1225</v>
      </c>
      <c r="G155" s="271"/>
      <c r="H155" s="318" t="s">
        <v>1258</v>
      </c>
      <c r="I155" s="318" t="s">
        <v>1221</v>
      </c>
      <c r="J155" s="318">
        <v>50</v>
      </c>
      <c r="K155" s="314"/>
    </row>
    <row r="156" ht="15" customHeight="1">
      <c r="B156" s="293"/>
      <c r="C156" s="318" t="s">
        <v>1244</v>
      </c>
      <c r="D156" s="271"/>
      <c r="E156" s="271"/>
      <c r="F156" s="319" t="s">
        <v>1225</v>
      </c>
      <c r="G156" s="271"/>
      <c r="H156" s="318" t="s">
        <v>1258</v>
      </c>
      <c r="I156" s="318" t="s">
        <v>1221</v>
      </c>
      <c r="J156" s="318">
        <v>50</v>
      </c>
      <c r="K156" s="314"/>
    </row>
    <row r="157" ht="15" customHeight="1">
      <c r="B157" s="293"/>
      <c r="C157" s="318" t="s">
        <v>119</v>
      </c>
      <c r="D157" s="271"/>
      <c r="E157" s="271"/>
      <c r="F157" s="319" t="s">
        <v>1219</v>
      </c>
      <c r="G157" s="271"/>
      <c r="H157" s="318" t="s">
        <v>1280</v>
      </c>
      <c r="I157" s="318" t="s">
        <v>1221</v>
      </c>
      <c r="J157" s="318" t="s">
        <v>1281</v>
      </c>
      <c r="K157" s="314"/>
    </row>
    <row r="158" ht="15" customHeight="1">
      <c r="B158" s="293"/>
      <c r="C158" s="318" t="s">
        <v>1282</v>
      </c>
      <c r="D158" s="271"/>
      <c r="E158" s="271"/>
      <c r="F158" s="319" t="s">
        <v>1219</v>
      </c>
      <c r="G158" s="271"/>
      <c r="H158" s="318" t="s">
        <v>1283</v>
      </c>
      <c r="I158" s="318" t="s">
        <v>1253</v>
      </c>
      <c r="J158" s="318"/>
      <c r="K158" s="314"/>
    </row>
    <row r="159" ht="15" customHeight="1">
      <c r="B159" s="320"/>
      <c r="C159" s="302"/>
      <c r="D159" s="302"/>
      <c r="E159" s="302"/>
      <c r="F159" s="302"/>
      <c r="G159" s="302"/>
      <c r="H159" s="302"/>
      <c r="I159" s="302"/>
      <c r="J159" s="302"/>
      <c r="K159" s="321"/>
    </row>
    <row r="160" ht="18.75" customHeight="1">
      <c r="B160" s="267"/>
      <c r="C160" s="271"/>
      <c r="D160" s="271"/>
      <c r="E160" s="271"/>
      <c r="F160" s="292"/>
      <c r="G160" s="271"/>
      <c r="H160" s="271"/>
      <c r="I160" s="271"/>
      <c r="J160" s="271"/>
      <c r="K160" s="267"/>
    </row>
    <row r="161" ht="18.75" customHeight="1">
      <c r="B161" s="278"/>
      <c r="C161" s="278"/>
      <c r="D161" s="278"/>
      <c r="E161" s="278"/>
      <c r="F161" s="278"/>
      <c r="G161" s="278"/>
      <c r="H161" s="278"/>
      <c r="I161" s="278"/>
      <c r="J161" s="278"/>
      <c r="K161" s="278"/>
    </row>
    <row r="162" ht="7.5" customHeight="1">
      <c r="B162" s="257"/>
      <c r="C162" s="258"/>
      <c r="D162" s="258"/>
      <c r="E162" s="258"/>
      <c r="F162" s="258"/>
      <c r="G162" s="258"/>
      <c r="H162" s="258"/>
      <c r="I162" s="258"/>
      <c r="J162" s="258"/>
      <c r="K162" s="259"/>
    </row>
    <row r="163" ht="45" customHeight="1">
      <c r="B163" s="260"/>
      <c r="C163" s="261" t="s">
        <v>1284</v>
      </c>
      <c r="D163" s="261"/>
      <c r="E163" s="261"/>
      <c r="F163" s="261"/>
      <c r="G163" s="261"/>
      <c r="H163" s="261"/>
      <c r="I163" s="261"/>
      <c r="J163" s="261"/>
      <c r="K163" s="262"/>
    </row>
    <row r="164" ht="17.25" customHeight="1">
      <c r="B164" s="260"/>
      <c r="C164" s="285" t="s">
        <v>1213</v>
      </c>
      <c r="D164" s="285"/>
      <c r="E164" s="285"/>
      <c r="F164" s="285" t="s">
        <v>1214</v>
      </c>
      <c r="G164" s="322"/>
      <c r="H164" s="323" t="s">
        <v>150</v>
      </c>
      <c r="I164" s="323" t="s">
        <v>57</v>
      </c>
      <c r="J164" s="285" t="s">
        <v>1215</v>
      </c>
      <c r="K164" s="262"/>
    </row>
    <row r="165" ht="17.25" customHeight="1">
      <c r="B165" s="263"/>
      <c r="C165" s="287" t="s">
        <v>1216</v>
      </c>
      <c r="D165" s="287"/>
      <c r="E165" s="287"/>
      <c r="F165" s="288" t="s">
        <v>1217</v>
      </c>
      <c r="G165" s="324"/>
      <c r="H165" s="325"/>
      <c r="I165" s="325"/>
      <c r="J165" s="287" t="s">
        <v>1218</v>
      </c>
      <c r="K165" s="265"/>
    </row>
    <row r="166" ht="5.25" customHeight="1">
      <c r="B166" s="293"/>
      <c r="C166" s="290"/>
      <c r="D166" s="290"/>
      <c r="E166" s="290"/>
      <c r="F166" s="290"/>
      <c r="G166" s="291"/>
      <c r="H166" s="290"/>
      <c r="I166" s="290"/>
      <c r="J166" s="290"/>
      <c r="K166" s="314"/>
    </row>
    <row r="167" ht="15" customHeight="1">
      <c r="B167" s="293"/>
      <c r="C167" s="271" t="s">
        <v>1222</v>
      </c>
      <c r="D167" s="271"/>
      <c r="E167" s="271"/>
      <c r="F167" s="292" t="s">
        <v>1219</v>
      </c>
      <c r="G167" s="271"/>
      <c r="H167" s="271" t="s">
        <v>1258</v>
      </c>
      <c r="I167" s="271" t="s">
        <v>1221</v>
      </c>
      <c r="J167" s="271">
        <v>120</v>
      </c>
      <c r="K167" s="314"/>
    </row>
    <row r="168" ht="15" customHeight="1">
      <c r="B168" s="293"/>
      <c r="C168" s="271" t="s">
        <v>1267</v>
      </c>
      <c r="D168" s="271"/>
      <c r="E168" s="271"/>
      <c r="F168" s="292" t="s">
        <v>1219</v>
      </c>
      <c r="G168" s="271"/>
      <c r="H168" s="271" t="s">
        <v>1268</v>
      </c>
      <c r="I168" s="271" t="s">
        <v>1221</v>
      </c>
      <c r="J168" s="271" t="s">
        <v>1269</v>
      </c>
      <c r="K168" s="314"/>
    </row>
    <row r="169" ht="15" customHeight="1">
      <c r="B169" s="293"/>
      <c r="C169" s="271" t="s">
        <v>1168</v>
      </c>
      <c r="D169" s="271"/>
      <c r="E169" s="271"/>
      <c r="F169" s="292" t="s">
        <v>1219</v>
      </c>
      <c r="G169" s="271"/>
      <c r="H169" s="271" t="s">
        <v>1285</v>
      </c>
      <c r="I169" s="271" t="s">
        <v>1221</v>
      </c>
      <c r="J169" s="271" t="s">
        <v>1269</v>
      </c>
      <c r="K169" s="314"/>
    </row>
    <row r="170" ht="15" customHeight="1">
      <c r="B170" s="293"/>
      <c r="C170" s="271" t="s">
        <v>1224</v>
      </c>
      <c r="D170" s="271"/>
      <c r="E170" s="271"/>
      <c r="F170" s="292" t="s">
        <v>1225</v>
      </c>
      <c r="G170" s="271"/>
      <c r="H170" s="271" t="s">
        <v>1285</v>
      </c>
      <c r="I170" s="271" t="s">
        <v>1221</v>
      </c>
      <c r="J170" s="271">
        <v>50</v>
      </c>
      <c r="K170" s="314"/>
    </row>
    <row r="171" ht="15" customHeight="1">
      <c r="B171" s="293"/>
      <c r="C171" s="271" t="s">
        <v>1227</v>
      </c>
      <c r="D171" s="271"/>
      <c r="E171" s="271"/>
      <c r="F171" s="292" t="s">
        <v>1219</v>
      </c>
      <c r="G171" s="271"/>
      <c r="H171" s="271" t="s">
        <v>1285</v>
      </c>
      <c r="I171" s="271" t="s">
        <v>1229</v>
      </c>
      <c r="J171" s="271"/>
      <c r="K171" s="314"/>
    </row>
    <row r="172" ht="15" customHeight="1">
      <c r="B172" s="293"/>
      <c r="C172" s="271" t="s">
        <v>1238</v>
      </c>
      <c r="D172" s="271"/>
      <c r="E172" s="271"/>
      <c r="F172" s="292" t="s">
        <v>1225</v>
      </c>
      <c r="G172" s="271"/>
      <c r="H172" s="271" t="s">
        <v>1285</v>
      </c>
      <c r="I172" s="271" t="s">
        <v>1221</v>
      </c>
      <c r="J172" s="271">
        <v>50</v>
      </c>
      <c r="K172" s="314"/>
    </row>
    <row r="173" ht="15" customHeight="1">
      <c r="B173" s="293"/>
      <c r="C173" s="271" t="s">
        <v>1246</v>
      </c>
      <c r="D173" s="271"/>
      <c r="E173" s="271"/>
      <c r="F173" s="292" t="s">
        <v>1225</v>
      </c>
      <c r="G173" s="271"/>
      <c r="H173" s="271" t="s">
        <v>1285</v>
      </c>
      <c r="I173" s="271" t="s">
        <v>1221</v>
      </c>
      <c r="J173" s="271">
        <v>50</v>
      </c>
      <c r="K173" s="314"/>
    </row>
    <row r="174" ht="15" customHeight="1">
      <c r="B174" s="293"/>
      <c r="C174" s="271" t="s">
        <v>1244</v>
      </c>
      <c r="D174" s="271"/>
      <c r="E174" s="271"/>
      <c r="F174" s="292" t="s">
        <v>1225</v>
      </c>
      <c r="G174" s="271"/>
      <c r="H174" s="271" t="s">
        <v>1285</v>
      </c>
      <c r="I174" s="271" t="s">
        <v>1221</v>
      </c>
      <c r="J174" s="271">
        <v>50</v>
      </c>
      <c r="K174" s="314"/>
    </row>
    <row r="175" ht="15" customHeight="1">
      <c r="B175" s="293"/>
      <c r="C175" s="271" t="s">
        <v>149</v>
      </c>
      <c r="D175" s="271"/>
      <c r="E175" s="271"/>
      <c r="F175" s="292" t="s">
        <v>1219</v>
      </c>
      <c r="G175" s="271"/>
      <c r="H175" s="271" t="s">
        <v>1286</v>
      </c>
      <c r="I175" s="271" t="s">
        <v>1287</v>
      </c>
      <c r="J175" s="271"/>
      <c r="K175" s="314"/>
    </row>
    <row r="176" ht="15" customHeight="1">
      <c r="B176" s="293"/>
      <c r="C176" s="271" t="s">
        <v>57</v>
      </c>
      <c r="D176" s="271"/>
      <c r="E176" s="271"/>
      <c r="F176" s="292" t="s">
        <v>1219</v>
      </c>
      <c r="G176" s="271"/>
      <c r="H176" s="271" t="s">
        <v>1288</v>
      </c>
      <c r="I176" s="271" t="s">
        <v>1289</v>
      </c>
      <c r="J176" s="271">
        <v>1</v>
      </c>
      <c r="K176" s="314"/>
    </row>
    <row r="177" ht="15" customHeight="1">
      <c r="B177" s="293"/>
      <c r="C177" s="271" t="s">
        <v>53</v>
      </c>
      <c r="D177" s="271"/>
      <c r="E177" s="271"/>
      <c r="F177" s="292" t="s">
        <v>1219</v>
      </c>
      <c r="G177" s="271"/>
      <c r="H177" s="271" t="s">
        <v>1290</v>
      </c>
      <c r="I177" s="271" t="s">
        <v>1221</v>
      </c>
      <c r="J177" s="271">
        <v>20</v>
      </c>
      <c r="K177" s="314"/>
    </row>
    <row r="178" ht="15" customHeight="1">
      <c r="B178" s="293"/>
      <c r="C178" s="271" t="s">
        <v>150</v>
      </c>
      <c r="D178" s="271"/>
      <c r="E178" s="271"/>
      <c r="F178" s="292" t="s">
        <v>1219</v>
      </c>
      <c r="G178" s="271"/>
      <c r="H178" s="271" t="s">
        <v>1291</v>
      </c>
      <c r="I178" s="271" t="s">
        <v>1221</v>
      </c>
      <c r="J178" s="271">
        <v>255</v>
      </c>
      <c r="K178" s="314"/>
    </row>
    <row r="179" ht="15" customHeight="1">
      <c r="B179" s="293"/>
      <c r="C179" s="271" t="s">
        <v>151</v>
      </c>
      <c r="D179" s="271"/>
      <c r="E179" s="271"/>
      <c r="F179" s="292" t="s">
        <v>1219</v>
      </c>
      <c r="G179" s="271"/>
      <c r="H179" s="271" t="s">
        <v>1184</v>
      </c>
      <c r="I179" s="271" t="s">
        <v>1221</v>
      </c>
      <c r="J179" s="271">
        <v>10</v>
      </c>
      <c r="K179" s="314"/>
    </row>
    <row r="180" ht="15" customHeight="1">
      <c r="B180" s="293"/>
      <c r="C180" s="271" t="s">
        <v>152</v>
      </c>
      <c r="D180" s="271"/>
      <c r="E180" s="271"/>
      <c r="F180" s="292" t="s">
        <v>1219</v>
      </c>
      <c r="G180" s="271"/>
      <c r="H180" s="271" t="s">
        <v>1292</v>
      </c>
      <c r="I180" s="271" t="s">
        <v>1253</v>
      </c>
      <c r="J180" s="271"/>
      <c r="K180" s="314"/>
    </row>
    <row r="181" ht="15" customHeight="1">
      <c r="B181" s="293"/>
      <c r="C181" s="271" t="s">
        <v>1293</v>
      </c>
      <c r="D181" s="271"/>
      <c r="E181" s="271"/>
      <c r="F181" s="292" t="s">
        <v>1219</v>
      </c>
      <c r="G181" s="271"/>
      <c r="H181" s="271" t="s">
        <v>1294</v>
      </c>
      <c r="I181" s="271" t="s">
        <v>1253</v>
      </c>
      <c r="J181" s="271"/>
      <c r="K181" s="314"/>
    </row>
    <row r="182" ht="15" customHeight="1">
      <c r="B182" s="293"/>
      <c r="C182" s="271" t="s">
        <v>1282</v>
      </c>
      <c r="D182" s="271"/>
      <c r="E182" s="271"/>
      <c r="F182" s="292" t="s">
        <v>1219</v>
      </c>
      <c r="G182" s="271"/>
      <c r="H182" s="271" t="s">
        <v>1295</v>
      </c>
      <c r="I182" s="271" t="s">
        <v>1253</v>
      </c>
      <c r="J182" s="271"/>
      <c r="K182" s="314"/>
    </row>
    <row r="183" ht="15" customHeight="1">
      <c r="B183" s="293"/>
      <c r="C183" s="271" t="s">
        <v>154</v>
      </c>
      <c r="D183" s="271"/>
      <c r="E183" s="271"/>
      <c r="F183" s="292" t="s">
        <v>1225</v>
      </c>
      <c r="G183" s="271"/>
      <c r="H183" s="271" t="s">
        <v>1296</v>
      </c>
      <c r="I183" s="271" t="s">
        <v>1221</v>
      </c>
      <c r="J183" s="271">
        <v>50</v>
      </c>
      <c r="K183" s="314"/>
    </row>
    <row r="184" ht="15" customHeight="1">
      <c r="B184" s="293"/>
      <c r="C184" s="271" t="s">
        <v>1297</v>
      </c>
      <c r="D184" s="271"/>
      <c r="E184" s="271"/>
      <c r="F184" s="292" t="s">
        <v>1225</v>
      </c>
      <c r="G184" s="271"/>
      <c r="H184" s="271" t="s">
        <v>1298</v>
      </c>
      <c r="I184" s="271" t="s">
        <v>1299</v>
      </c>
      <c r="J184" s="271"/>
      <c r="K184" s="314"/>
    </row>
    <row r="185" ht="15" customHeight="1">
      <c r="B185" s="293"/>
      <c r="C185" s="271" t="s">
        <v>1300</v>
      </c>
      <c r="D185" s="271"/>
      <c r="E185" s="271"/>
      <c r="F185" s="292" t="s">
        <v>1225</v>
      </c>
      <c r="G185" s="271"/>
      <c r="H185" s="271" t="s">
        <v>1301</v>
      </c>
      <c r="I185" s="271" t="s">
        <v>1299</v>
      </c>
      <c r="J185" s="271"/>
      <c r="K185" s="314"/>
    </row>
    <row r="186" ht="15" customHeight="1">
      <c r="B186" s="293"/>
      <c r="C186" s="271" t="s">
        <v>1302</v>
      </c>
      <c r="D186" s="271"/>
      <c r="E186" s="271"/>
      <c r="F186" s="292" t="s">
        <v>1225</v>
      </c>
      <c r="G186" s="271"/>
      <c r="H186" s="271" t="s">
        <v>1303</v>
      </c>
      <c r="I186" s="271" t="s">
        <v>1299</v>
      </c>
      <c r="J186" s="271"/>
      <c r="K186" s="314"/>
    </row>
    <row r="187" ht="15" customHeight="1">
      <c r="B187" s="293"/>
      <c r="C187" s="326" t="s">
        <v>1304</v>
      </c>
      <c r="D187" s="271"/>
      <c r="E187" s="271"/>
      <c r="F187" s="292" t="s">
        <v>1225</v>
      </c>
      <c r="G187" s="271"/>
      <c r="H187" s="271" t="s">
        <v>1305</v>
      </c>
      <c r="I187" s="271" t="s">
        <v>1306</v>
      </c>
      <c r="J187" s="327" t="s">
        <v>1307</v>
      </c>
      <c r="K187" s="314"/>
    </row>
    <row r="188" ht="15" customHeight="1">
      <c r="B188" s="293"/>
      <c r="C188" s="277" t="s">
        <v>42</v>
      </c>
      <c r="D188" s="271"/>
      <c r="E188" s="271"/>
      <c r="F188" s="292" t="s">
        <v>1219</v>
      </c>
      <c r="G188" s="271"/>
      <c r="H188" s="267" t="s">
        <v>1308</v>
      </c>
      <c r="I188" s="271" t="s">
        <v>1309</v>
      </c>
      <c r="J188" s="271"/>
      <c r="K188" s="314"/>
    </row>
    <row r="189" ht="15" customHeight="1">
      <c r="B189" s="293"/>
      <c r="C189" s="277" t="s">
        <v>1310</v>
      </c>
      <c r="D189" s="271"/>
      <c r="E189" s="271"/>
      <c r="F189" s="292" t="s">
        <v>1219</v>
      </c>
      <c r="G189" s="271"/>
      <c r="H189" s="271" t="s">
        <v>1311</v>
      </c>
      <c r="I189" s="271" t="s">
        <v>1253</v>
      </c>
      <c r="J189" s="271"/>
      <c r="K189" s="314"/>
    </row>
    <row r="190" ht="15" customHeight="1">
      <c r="B190" s="293"/>
      <c r="C190" s="277" t="s">
        <v>1312</v>
      </c>
      <c r="D190" s="271"/>
      <c r="E190" s="271"/>
      <c r="F190" s="292" t="s">
        <v>1219</v>
      </c>
      <c r="G190" s="271"/>
      <c r="H190" s="271" t="s">
        <v>1313</v>
      </c>
      <c r="I190" s="271" t="s">
        <v>1253</v>
      </c>
      <c r="J190" s="271"/>
      <c r="K190" s="314"/>
    </row>
    <row r="191" ht="15" customHeight="1">
      <c r="B191" s="293"/>
      <c r="C191" s="277" t="s">
        <v>1314</v>
      </c>
      <c r="D191" s="271"/>
      <c r="E191" s="271"/>
      <c r="F191" s="292" t="s">
        <v>1225</v>
      </c>
      <c r="G191" s="271"/>
      <c r="H191" s="271" t="s">
        <v>1315</v>
      </c>
      <c r="I191" s="271" t="s">
        <v>1253</v>
      </c>
      <c r="J191" s="271"/>
      <c r="K191" s="314"/>
    </row>
    <row r="192" ht="15" customHeight="1">
      <c r="B192" s="320"/>
      <c r="C192" s="328"/>
      <c r="D192" s="302"/>
      <c r="E192" s="302"/>
      <c r="F192" s="302"/>
      <c r="G192" s="302"/>
      <c r="H192" s="302"/>
      <c r="I192" s="302"/>
      <c r="J192" s="302"/>
      <c r="K192" s="321"/>
    </row>
    <row r="193" ht="18.75" customHeight="1">
      <c r="B193" s="267"/>
      <c r="C193" s="271"/>
      <c r="D193" s="271"/>
      <c r="E193" s="271"/>
      <c r="F193" s="292"/>
      <c r="G193" s="271"/>
      <c r="H193" s="271"/>
      <c r="I193" s="271"/>
      <c r="J193" s="271"/>
      <c r="K193" s="267"/>
    </row>
    <row r="194" ht="18.75" customHeight="1">
      <c r="B194" s="267"/>
      <c r="C194" s="271"/>
      <c r="D194" s="271"/>
      <c r="E194" s="271"/>
      <c r="F194" s="292"/>
      <c r="G194" s="271"/>
      <c r="H194" s="271"/>
      <c r="I194" s="271"/>
      <c r="J194" s="271"/>
      <c r="K194" s="267"/>
    </row>
    <row r="195" ht="18.75" customHeight="1">
      <c r="B195" s="278"/>
      <c r="C195" s="278"/>
      <c r="D195" s="278"/>
      <c r="E195" s="278"/>
      <c r="F195" s="278"/>
      <c r="G195" s="278"/>
      <c r="H195" s="278"/>
      <c r="I195" s="278"/>
      <c r="J195" s="278"/>
      <c r="K195" s="278"/>
    </row>
    <row r="196" ht="13.5">
      <c r="B196" s="257"/>
      <c r="C196" s="258"/>
      <c r="D196" s="258"/>
      <c r="E196" s="258"/>
      <c r="F196" s="258"/>
      <c r="G196" s="258"/>
      <c r="H196" s="258"/>
      <c r="I196" s="258"/>
      <c r="J196" s="258"/>
      <c r="K196" s="259"/>
    </row>
    <row r="197" ht="21">
      <c r="B197" s="260"/>
      <c r="C197" s="261" t="s">
        <v>1316</v>
      </c>
      <c r="D197" s="261"/>
      <c r="E197" s="261"/>
      <c r="F197" s="261"/>
      <c r="G197" s="261"/>
      <c r="H197" s="261"/>
      <c r="I197" s="261"/>
      <c r="J197" s="261"/>
      <c r="K197" s="262"/>
    </row>
    <row r="198" ht="25.5" customHeight="1">
      <c r="B198" s="260"/>
      <c r="C198" s="329" t="s">
        <v>1317</v>
      </c>
      <c r="D198" s="329"/>
      <c r="E198" s="329"/>
      <c r="F198" s="329" t="s">
        <v>1318</v>
      </c>
      <c r="G198" s="330"/>
      <c r="H198" s="329" t="s">
        <v>1319</v>
      </c>
      <c r="I198" s="329"/>
      <c r="J198" s="329"/>
      <c r="K198" s="262"/>
    </row>
    <row r="199" ht="5.25" customHeight="1">
      <c r="B199" s="293"/>
      <c r="C199" s="290"/>
      <c r="D199" s="290"/>
      <c r="E199" s="290"/>
      <c r="F199" s="290"/>
      <c r="G199" s="271"/>
      <c r="H199" s="290"/>
      <c r="I199" s="290"/>
      <c r="J199" s="290"/>
      <c r="K199" s="314"/>
    </row>
    <row r="200" ht="15" customHeight="1">
      <c r="B200" s="293"/>
      <c r="C200" s="271" t="s">
        <v>1309</v>
      </c>
      <c r="D200" s="271"/>
      <c r="E200" s="271"/>
      <c r="F200" s="292" t="s">
        <v>43</v>
      </c>
      <c r="G200" s="271"/>
      <c r="H200" s="271" t="s">
        <v>1320</v>
      </c>
      <c r="I200" s="271"/>
      <c r="J200" s="271"/>
      <c r="K200" s="314"/>
    </row>
    <row r="201" ht="15" customHeight="1">
      <c r="B201" s="293"/>
      <c r="C201" s="299"/>
      <c r="D201" s="271"/>
      <c r="E201" s="271"/>
      <c r="F201" s="292" t="s">
        <v>44</v>
      </c>
      <c r="G201" s="271"/>
      <c r="H201" s="271" t="s">
        <v>1321</v>
      </c>
      <c r="I201" s="271"/>
      <c r="J201" s="271"/>
      <c r="K201" s="314"/>
    </row>
    <row r="202" ht="15" customHeight="1">
      <c r="B202" s="293"/>
      <c r="C202" s="299"/>
      <c r="D202" s="271"/>
      <c r="E202" s="271"/>
      <c r="F202" s="292" t="s">
        <v>47</v>
      </c>
      <c r="G202" s="271"/>
      <c r="H202" s="271" t="s">
        <v>1322</v>
      </c>
      <c r="I202" s="271"/>
      <c r="J202" s="271"/>
      <c r="K202" s="314"/>
    </row>
    <row r="203" ht="15" customHeight="1">
      <c r="B203" s="293"/>
      <c r="C203" s="271"/>
      <c r="D203" s="271"/>
      <c r="E203" s="271"/>
      <c r="F203" s="292" t="s">
        <v>45</v>
      </c>
      <c r="G203" s="271"/>
      <c r="H203" s="271" t="s">
        <v>1323</v>
      </c>
      <c r="I203" s="271"/>
      <c r="J203" s="271"/>
      <c r="K203" s="314"/>
    </row>
    <row r="204" ht="15" customHeight="1">
      <c r="B204" s="293"/>
      <c r="C204" s="271"/>
      <c r="D204" s="271"/>
      <c r="E204" s="271"/>
      <c r="F204" s="292" t="s">
        <v>46</v>
      </c>
      <c r="G204" s="271"/>
      <c r="H204" s="271" t="s">
        <v>1324</v>
      </c>
      <c r="I204" s="271"/>
      <c r="J204" s="271"/>
      <c r="K204" s="314"/>
    </row>
    <row r="205" ht="15" customHeight="1">
      <c r="B205" s="293"/>
      <c r="C205" s="271"/>
      <c r="D205" s="271"/>
      <c r="E205" s="271"/>
      <c r="F205" s="292"/>
      <c r="G205" s="271"/>
      <c r="H205" s="271"/>
      <c r="I205" s="271"/>
      <c r="J205" s="271"/>
      <c r="K205" s="314"/>
    </row>
    <row r="206" ht="15" customHeight="1">
      <c r="B206" s="293"/>
      <c r="C206" s="271" t="s">
        <v>1265</v>
      </c>
      <c r="D206" s="271"/>
      <c r="E206" s="271"/>
      <c r="F206" s="292" t="s">
        <v>79</v>
      </c>
      <c r="G206" s="271"/>
      <c r="H206" s="271" t="s">
        <v>1325</v>
      </c>
      <c r="I206" s="271"/>
      <c r="J206" s="271"/>
      <c r="K206" s="314"/>
    </row>
    <row r="207" ht="15" customHeight="1">
      <c r="B207" s="293"/>
      <c r="C207" s="299"/>
      <c r="D207" s="271"/>
      <c r="E207" s="271"/>
      <c r="F207" s="292" t="s">
        <v>1162</v>
      </c>
      <c r="G207" s="271"/>
      <c r="H207" s="271" t="s">
        <v>1163</v>
      </c>
      <c r="I207" s="271"/>
      <c r="J207" s="271"/>
      <c r="K207" s="314"/>
    </row>
    <row r="208" ht="15" customHeight="1">
      <c r="B208" s="293"/>
      <c r="C208" s="271"/>
      <c r="D208" s="271"/>
      <c r="E208" s="271"/>
      <c r="F208" s="292" t="s">
        <v>1160</v>
      </c>
      <c r="G208" s="271"/>
      <c r="H208" s="271" t="s">
        <v>1326</v>
      </c>
      <c r="I208" s="271"/>
      <c r="J208" s="271"/>
      <c r="K208" s="314"/>
    </row>
    <row r="209" ht="15" customHeight="1">
      <c r="B209" s="331"/>
      <c r="C209" s="299"/>
      <c r="D209" s="299"/>
      <c r="E209" s="299"/>
      <c r="F209" s="292" t="s">
        <v>1164</v>
      </c>
      <c r="G209" s="277"/>
      <c r="H209" s="318" t="s">
        <v>1165</v>
      </c>
      <c r="I209" s="318"/>
      <c r="J209" s="318"/>
      <c r="K209" s="332"/>
    </row>
    <row r="210" ht="15" customHeight="1">
      <c r="B210" s="331"/>
      <c r="C210" s="299"/>
      <c r="D210" s="299"/>
      <c r="E210" s="299"/>
      <c r="F210" s="292" t="s">
        <v>1166</v>
      </c>
      <c r="G210" s="277"/>
      <c r="H210" s="318" t="s">
        <v>1327</v>
      </c>
      <c r="I210" s="318"/>
      <c r="J210" s="318"/>
      <c r="K210" s="332"/>
    </row>
    <row r="211" ht="15" customHeight="1">
      <c r="B211" s="331"/>
      <c r="C211" s="299"/>
      <c r="D211" s="299"/>
      <c r="E211" s="299"/>
      <c r="F211" s="333"/>
      <c r="G211" s="277"/>
      <c r="H211" s="334"/>
      <c r="I211" s="334"/>
      <c r="J211" s="334"/>
      <c r="K211" s="332"/>
    </row>
    <row r="212" ht="15" customHeight="1">
      <c r="B212" s="331"/>
      <c r="C212" s="271" t="s">
        <v>1289</v>
      </c>
      <c r="D212" s="299"/>
      <c r="E212" s="299"/>
      <c r="F212" s="292">
        <v>1</v>
      </c>
      <c r="G212" s="277"/>
      <c r="H212" s="318" t="s">
        <v>1328</v>
      </c>
      <c r="I212" s="318"/>
      <c r="J212" s="318"/>
      <c r="K212" s="332"/>
    </row>
    <row r="213" ht="15" customHeight="1">
      <c r="B213" s="331"/>
      <c r="C213" s="299"/>
      <c r="D213" s="299"/>
      <c r="E213" s="299"/>
      <c r="F213" s="292">
        <v>2</v>
      </c>
      <c r="G213" s="277"/>
      <c r="H213" s="318" t="s">
        <v>1329</v>
      </c>
      <c r="I213" s="318"/>
      <c r="J213" s="318"/>
      <c r="K213" s="332"/>
    </row>
    <row r="214" ht="15" customHeight="1">
      <c r="B214" s="331"/>
      <c r="C214" s="299"/>
      <c r="D214" s="299"/>
      <c r="E214" s="299"/>
      <c r="F214" s="292">
        <v>3</v>
      </c>
      <c r="G214" s="277"/>
      <c r="H214" s="318" t="s">
        <v>1330</v>
      </c>
      <c r="I214" s="318"/>
      <c r="J214" s="318"/>
      <c r="K214" s="332"/>
    </row>
    <row r="215" ht="15" customHeight="1">
      <c r="B215" s="331"/>
      <c r="C215" s="299"/>
      <c r="D215" s="299"/>
      <c r="E215" s="299"/>
      <c r="F215" s="292">
        <v>4</v>
      </c>
      <c r="G215" s="277"/>
      <c r="H215" s="318" t="s">
        <v>1331</v>
      </c>
      <c r="I215" s="318"/>
      <c r="J215" s="318"/>
      <c r="K215" s="332"/>
    </row>
    <row r="216" ht="12.75" customHeight="1">
      <c r="B216" s="335"/>
      <c r="C216" s="336"/>
      <c r="D216" s="336"/>
      <c r="E216" s="336"/>
      <c r="F216" s="336"/>
      <c r="G216" s="336"/>
      <c r="H216" s="336"/>
      <c r="I216" s="336"/>
      <c r="J216" s="336"/>
      <c r="K216" s="337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3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34"/>
      <c r="C1" s="134"/>
      <c r="D1" s="135" t="s">
        <v>1</v>
      </c>
      <c r="E1" s="134"/>
      <c r="F1" s="136" t="s">
        <v>110</v>
      </c>
      <c r="G1" s="136" t="s">
        <v>111</v>
      </c>
      <c r="H1" s="136"/>
      <c r="I1" s="137"/>
      <c r="J1" s="136" t="s">
        <v>112</v>
      </c>
      <c r="K1" s="135" t="s">
        <v>113</v>
      </c>
      <c r="L1" s="136" t="s">
        <v>114</v>
      </c>
      <c r="M1" s="136"/>
      <c r="N1" s="136"/>
      <c r="O1" s="136"/>
      <c r="P1" s="136"/>
      <c r="Q1" s="136"/>
      <c r="R1" s="136"/>
      <c r="S1" s="136"/>
      <c r="T1" s="136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81</v>
      </c>
    </row>
    <row r="3" ht="6.96" customHeight="1">
      <c r="B3" s="22"/>
      <c r="C3" s="23"/>
      <c r="D3" s="23"/>
      <c r="E3" s="23"/>
      <c r="F3" s="23"/>
      <c r="G3" s="23"/>
      <c r="H3" s="23"/>
      <c r="I3" s="138"/>
      <c r="J3" s="23"/>
      <c r="K3" s="24"/>
      <c r="AT3" s="21" t="s">
        <v>82</v>
      </c>
    </row>
    <row r="4" ht="36.96" customHeight="1">
      <c r="B4" s="25"/>
      <c r="C4" s="26"/>
      <c r="D4" s="27" t="s">
        <v>115</v>
      </c>
      <c r="E4" s="26"/>
      <c r="F4" s="26"/>
      <c r="G4" s="26"/>
      <c r="H4" s="26"/>
      <c r="I4" s="139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39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39"/>
      <c r="J6" s="26"/>
      <c r="K6" s="28"/>
    </row>
    <row r="7" ht="16.5" customHeight="1">
      <c r="B7" s="25"/>
      <c r="C7" s="26"/>
      <c r="D7" s="26"/>
      <c r="E7" s="140" t="str">
        <f>'Rekapitulace stavby'!K6</f>
        <v>Oprava podlah v dílnách areálu TSS</v>
      </c>
      <c r="F7" s="37"/>
      <c r="G7" s="37"/>
      <c r="H7" s="37"/>
      <c r="I7" s="139"/>
      <c r="J7" s="26"/>
      <c r="K7" s="28"/>
    </row>
    <row r="8" s="1" customFormat="1">
      <c r="B8" s="43"/>
      <c r="C8" s="44"/>
      <c r="D8" s="37" t="s">
        <v>116</v>
      </c>
      <c r="E8" s="44"/>
      <c r="F8" s="44"/>
      <c r="G8" s="44"/>
      <c r="H8" s="44"/>
      <c r="I8" s="141"/>
      <c r="J8" s="44"/>
      <c r="K8" s="48"/>
    </row>
    <row r="9" s="1" customFormat="1" ht="36.96" customHeight="1">
      <c r="B9" s="43"/>
      <c r="C9" s="44"/>
      <c r="D9" s="44"/>
      <c r="E9" s="142" t="s">
        <v>117</v>
      </c>
      <c r="F9" s="44"/>
      <c r="G9" s="44"/>
      <c r="H9" s="44"/>
      <c r="I9" s="141"/>
      <c r="J9" s="44"/>
      <c r="K9" s="48"/>
    </row>
    <row r="10" s="1" customFormat="1">
      <c r="B10" s="43"/>
      <c r="C10" s="44"/>
      <c r="D10" s="44"/>
      <c r="E10" s="44"/>
      <c r="F10" s="44"/>
      <c r="G10" s="44"/>
      <c r="H10" s="44"/>
      <c r="I10" s="141"/>
      <c r="J10" s="44"/>
      <c r="K10" s="48"/>
    </row>
    <row r="11" s="1" customFormat="1" ht="14.4" customHeight="1">
      <c r="B11" s="43"/>
      <c r="C11" s="44"/>
      <c r="D11" s="37" t="s">
        <v>20</v>
      </c>
      <c r="E11" s="44"/>
      <c r="F11" s="32" t="s">
        <v>21</v>
      </c>
      <c r="G11" s="44"/>
      <c r="H11" s="44"/>
      <c r="I11" s="143" t="s">
        <v>22</v>
      </c>
      <c r="J11" s="32" t="s">
        <v>21</v>
      </c>
      <c r="K11" s="48"/>
    </row>
    <row r="12" s="1" customFormat="1" ht="14.4" customHeight="1">
      <c r="B12" s="43"/>
      <c r="C12" s="44"/>
      <c r="D12" s="37" t="s">
        <v>23</v>
      </c>
      <c r="E12" s="44"/>
      <c r="F12" s="32" t="s">
        <v>24</v>
      </c>
      <c r="G12" s="44"/>
      <c r="H12" s="44"/>
      <c r="I12" s="143" t="s">
        <v>25</v>
      </c>
      <c r="J12" s="144" t="str">
        <f>'Rekapitulace stavby'!AN8</f>
        <v>26. 7. 2017</v>
      </c>
      <c r="K12" s="48"/>
    </row>
    <row r="13" s="1" customFormat="1" ht="10.8" customHeight="1">
      <c r="B13" s="43"/>
      <c r="C13" s="44"/>
      <c r="D13" s="44"/>
      <c r="E13" s="44"/>
      <c r="F13" s="44"/>
      <c r="G13" s="44"/>
      <c r="H13" s="44"/>
      <c r="I13" s="141"/>
      <c r="J13" s="44"/>
      <c r="K13" s="48"/>
    </row>
    <row r="14" s="1" customFormat="1" ht="14.4" customHeight="1">
      <c r="B14" s="43"/>
      <c r="C14" s="44"/>
      <c r="D14" s="37" t="s">
        <v>27</v>
      </c>
      <c r="E14" s="44"/>
      <c r="F14" s="44"/>
      <c r="G14" s="44"/>
      <c r="H14" s="44"/>
      <c r="I14" s="143" t="s">
        <v>28</v>
      </c>
      <c r="J14" s="32" t="s">
        <v>21</v>
      </c>
      <c r="K14" s="48"/>
    </row>
    <row r="15" s="1" customFormat="1" ht="18" customHeight="1">
      <c r="B15" s="43"/>
      <c r="C15" s="44"/>
      <c r="D15" s="44"/>
      <c r="E15" s="32" t="s">
        <v>29</v>
      </c>
      <c r="F15" s="44"/>
      <c r="G15" s="44"/>
      <c r="H15" s="44"/>
      <c r="I15" s="143" t="s">
        <v>30</v>
      </c>
      <c r="J15" s="32" t="s">
        <v>21</v>
      </c>
      <c r="K15" s="48"/>
    </row>
    <row r="16" s="1" customFormat="1" ht="6.96" customHeight="1">
      <c r="B16" s="43"/>
      <c r="C16" s="44"/>
      <c r="D16" s="44"/>
      <c r="E16" s="44"/>
      <c r="F16" s="44"/>
      <c r="G16" s="44"/>
      <c r="H16" s="44"/>
      <c r="I16" s="141"/>
      <c r="J16" s="44"/>
      <c r="K16" s="48"/>
    </row>
    <row r="17" s="1" customFormat="1" ht="14.4" customHeight="1">
      <c r="B17" s="43"/>
      <c r="C17" s="44"/>
      <c r="D17" s="37" t="s">
        <v>31</v>
      </c>
      <c r="E17" s="44"/>
      <c r="F17" s="44"/>
      <c r="G17" s="44"/>
      <c r="H17" s="44"/>
      <c r="I17" s="143" t="s">
        <v>28</v>
      </c>
      <c r="J17" s="32" t="str">
        <f>IF('Rekapitulace stavby'!AN13="Vyplň údaj","",IF('Rekapitulace stavby'!AN13="","",'Rekapitulace stavby'!AN13))</f>
        <v/>
      </c>
      <c r="K17" s="48"/>
    </row>
    <row r="18" s="1" customFormat="1" ht="18" customHeight="1">
      <c r="B18" s="43"/>
      <c r="C18" s="44"/>
      <c r="D18" s="44"/>
      <c r="E18" s="32" t="str">
        <f>IF('Rekapitulace stavby'!E14="Vyplň údaj","",IF('Rekapitulace stavby'!E14="","",'Rekapitulace stavby'!E14))</f>
        <v/>
      </c>
      <c r="F18" s="44"/>
      <c r="G18" s="44"/>
      <c r="H18" s="44"/>
      <c r="I18" s="143" t="s">
        <v>30</v>
      </c>
      <c r="J18" s="32" t="str">
        <f>IF('Rekapitulace stavby'!AN14="Vyplň údaj","",IF('Rekapitulace stavby'!AN14="","",'Rekapitulace stavby'!AN14))</f>
        <v/>
      </c>
      <c r="K18" s="48"/>
    </row>
    <row r="19" s="1" customFormat="1" ht="6.96" customHeight="1">
      <c r="B19" s="43"/>
      <c r="C19" s="44"/>
      <c r="D19" s="44"/>
      <c r="E19" s="44"/>
      <c r="F19" s="44"/>
      <c r="G19" s="44"/>
      <c r="H19" s="44"/>
      <c r="I19" s="141"/>
      <c r="J19" s="44"/>
      <c r="K19" s="48"/>
    </row>
    <row r="20" s="1" customFormat="1" ht="14.4" customHeight="1">
      <c r="B20" s="43"/>
      <c r="C20" s="44"/>
      <c r="D20" s="37" t="s">
        <v>33</v>
      </c>
      <c r="E20" s="44"/>
      <c r="F20" s="44"/>
      <c r="G20" s="44"/>
      <c r="H20" s="44"/>
      <c r="I20" s="143" t="s">
        <v>28</v>
      </c>
      <c r="J20" s="32" t="s">
        <v>21</v>
      </c>
      <c r="K20" s="48"/>
    </row>
    <row r="21" s="1" customFormat="1" ht="18" customHeight="1">
      <c r="B21" s="43"/>
      <c r="C21" s="44"/>
      <c r="D21" s="44"/>
      <c r="E21" s="32" t="s">
        <v>34</v>
      </c>
      <c r="F21" s="44"/>
      <c r="G21" s="44"/>
      <c r="H21" s="44"/>
      <c r="I21" s="143" t="s">
        <v>30</v>
      </c>
      <c r="J21" s="32" t="s">
        <v>21</v>
      </c>
      <c r="K21" s="48"/>
    </row>
    <row r="22" s="1" customFormat="1" ht="6.96" customHeight="1">
      <c r="B22" s="43"/>
      <c r="C22" s="44"/>
      <c r="D22" s="44"/>
      <c r="E22" s="44"/>
      <c r="F22" s="44"/>
      <c r="G22" s="44"/>
      <c r="H22" s="44"/>
      <c r="I22" s="141"/>
      <c r="J22" s="44"/>
      <c r="K22" s="48"/>
    </row>
    <row r="23" s="1" customFormat="1" ht="14.4" customHeight="1">
      <c r="B23" s="43"/>
      <c r="C23" s="44"/>
      <c r="D23" s="37" t="s">
        <v>36</v>
      </c>
      <c r="E23" s="44"/>
      <c r="F23" s="44"/>
      <c r="G23" s="44"/>
      <c r="H23" s="44"/>
      <c r="I23" s="141"/>
      <c r="J23" s="44"/>
      <c r="K23" s="48"/>
    </row>
    <row r="24" s="6" customFormat="1" ht="16.5" customHeight="1">
      <c r="B24" s="145"/>
      <c r="C24" s="146"/>
      <c r="D24" s="146"/>
      <c r="E24" s="41" t="s">
        <v>21</v>
      </c>
      <c r="F24" s="41"/>
      <c r="G24" s="41"/>
      <c r="H24" s="41"/>
      <c r="I24" s="147"/>
      <c r="J24" s="146"/>
      <c r="K24" s="148"/>
    </row>
    <row r="25" s="1" customFormat="1" ht="6.96" customHeight="1">
      <c r="B25" s="43"/>
      <c r="C25" s="44"/>
      <c r="D25" s="44"/>
      <c r="E25" s="44"/>
      <c r="F25" s="44"/>
      <c r="G25" s="44"/>
      <c r="H25" s="44"/>
      <c r="I25" s="141"/>
      <c r="J25" s="44"/>
      <c r="K25" s="48"/>
    </row>
    <row r="26" s="1" customFormat="1" ht="6.96" customHeight="1">
      <c r="B26" s="43"/>
      <c r="C26" s="44"/>
      <c r="D26" s="103"/>
      <c r="E26" s="103"/>
      <c r="F26" s="103"/>
      <c r="G26" s="103"/>
      <c r="H26" s="103"/>
      <c r="I26" s="149"/>
      <c r="J26" s="103"/>
      <c r="K26" s="150"/>
    </row>
    <row r="27" s="1" customFormat="1" ht="25.44" customHeight="1">
      <c r="B27" s="43"/>
      <c r="C27" s="44"/>
      <c r="D27" s="151" t="s">
        <v>38</v>
      </c>
      <c r="E27" s="44"/>
      <c r="F27" s="44"/>
      <c r="G27" s="44"/>
      <c r="H27" s="44"/>
      <c r="I27" s="141"/>
      <c r="J27" s="152">
        <f>ROUND(J101,2)</f>
        <v>0</v>
      </c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49"/>
      <c r="J28" s="103"/>
      <c r="K28" s="150"/>
    </row>
    <row r="29" s="1" customFormat="1" ht="14.4" customHeight="1">
      <c r="B29" s="43"/>
      <c r="C29" s="44"/>
      <c r="D29" s="44"/>
      <c r="E29" s="44"/>
      <c r="F29" s="49" t="s">
        <v>40</v>
      </c>
      <c r="G29" s="44"/>
      <c r="H29" s="44"/>
      <c r="I29" s="153" t="s">
        <v>39</v>
      </c>
      <c r="J29" s="49" t="s">
        <v>41</v>
      </c>
      <c r="K29" s="48"/>
    </row>
    <row r="30" s="1" customFormat="1" ht="14.4" customHeight="1">
      <c r="B30" s="43"/>
      <c r="C30" s="44"/>
      <c r="D30" s="52" t="s">
        <v>42</v>
      </c>
      <c r="E30" s="52" t="s">
        <v>43</v>
      </c>
      <c r="F30" s="154">
        <f>ROUND(SUM(BE101:BE241), 2)</f>
        <v>0</v>
      </c>
      <c r="G30" s="44"/>
      <c r="H30" s="44"/>
      <c r="I30" s="155">
        <v>0.20999999999999999</v>
      </c>
      <c r="J30" s="154">
        <f>ROUND(ROUND((SUM(BE101:BE241)), 2)*I30, 2)</f>
        <v>0</v>
      </c>
      <c r="K30" s="48"/>
    </row>
    <row r="31" s="1" customFormat="1" ht="14.4" customHeight="1">
      <c r="B31" s="43"/>
      <c r="C31" s="44"/>
      <c r="D31" s="44"/>
      <c r="E31" s="52" t="s">
        <v>44</v>
      </c>
      <c r="F31" s="154">
        <f>ROUND(SUM(BF101:BF241), 2)</f>
        <v>0</v>
      </c>
      <c r="G31" s="44"/>
      <c r="H31" s="44"/>
      <c r="I31" s="155">
        <v>0.14999999999999999</v>
      </c>
      <c r="J31" s="154">
        <f>ROUND(ROUND((SUM(BF101:BF241)), 2)*I31, 2)</f>
        <v>0</v>
      </c>
      <c r="K31" s="48"/>
    </row>
    <row r="32" hidden="1" s="1" customFormat="1" ht="14.4" customHeight="1">
      <c r="B32" s="43"/>
      <c r="C32" s="44"/>
      <c r="D32" s="44"/>
      <c r="E32" s="52" t="s">
        <v>45</v>
      </c>
      <c r="F32" s="154">
        <f>ROUND(SUM(BG101:BG241), 2)</f>
        <v>0</v>
      </c>
      <c r="G32" s="44"/>
      <c r="H32" s="44"/>
      <c r="I32" s="155">
        <v>0.20999999999999999</v>
      </c>
      <c r="J32" s="154">
        <v>0</v>
      </c>
      <c r="K32" s="48"/>
    </row>
    <row r="33" hidden="1" s="1" customFormat="1" ht="14.4" customHeight="1">
      <c r="B33" s="43"/>
      <c r="C33" s="44"/>
      <c r="D33" s="44"/>
      <c r="E33" s="52" t="s">
        <v>46</v>
      </c>
      <c r="F33" s="154">
        <f>ROUND(SUM(BH101:BH241), 2)</f>
        <v>0</v>
      </c>
      <c r="G33" s="44"/>
      <c r="H33" s="44"/>
      <c r="I33" s="155">
        <v>0.14999999999999999</v>
      </c>
      <c r="J33" s="154">
        <v>0</v>
      </c>
      <c r="K33" s="48"/>
    </row>
    <row r="34" hidden="1" s="1" customFormat="1" ht="14.4" customHeight="1">
      <c r="B34" s="43"/>
      <c r="C34" s="44"/>
      <c r="D34" s="44"/>
      <c r="E34" s="52" t="s">
        <v>47</v>
      </c>
      <c r="F34" s="154">
        <f>ROUND(SUM(BI101:BI241), 2)</f>
        <v>0</v>
      </c>
      <c r="G34" s="44"/>
      <c r="H34" s="44"/>
      <c r="I34" s="155">
        <v>0</v>
      </c>
      <c r="J34" s="154">
        <v>0</v>
      </c>
      <c r="K34" s="48"/>
    </row>
    <row r="35" s="1" customFormat="1" ht="6.96" customHeight="1">
      <c r="B35" s="43"/>
      <c r="C35" s="44"/>
      <c r="D35" s="44"/>
      <c r="E35" s="44"/>
      <c r="F35" s="44"/>
      <c r="G35" s="44"/>
      <c r="H35" s="44"/>
      <c r="I35" s="141"/>
      <c r="J35" s="44"/>
      <c r="K35" s="48"/>
    </row>
    <row r="36" s="1" customFormat="1" ht="25.44" customHeight="1">
      <c r="B36" s="43"/>
      <c r="C36" s="156"/>
      <c r="D36" s="157" t="s">
        <v>48</v>
      </c>
      <c r="E36" s="95"/>
      <c r="F36" s="95"/>
      <c r="G36" s="158" t="s">
        <v>49</v>
      </c>
      <c r="H36" s="159" t="s">
        <v>50</v>
      </c>
      <c r="I36" s="160"/>
      <c r="J36" s="161">
        <f>SUM(J27:J34)</f>
        <v>0</v>
      </c>
      <c r="K36" s="162"/>
    </row>
    <row r="37" s="1" customFormat="1" ht="14.4" customHeight="1">
      <c r="B37" s="64"/>
      <c r="C37" s="65"/>
      <c r="D37" s="65"/>
      <c r="E37" s="65"/>
      <c r="F37" s="65"/>
      <c r="G37" s="65"/>
      <c r="H37" s="65"/>
      <c r="I37" s="163"/>
      <c r="J37" s="65"/>
      <c r="K37" s="66"/>
    </row>
    <row r="41" s="1" customFormat="1" ht="6.96" customHeight="1">
      <c r="B41" s="164"/>
      <c r="C41" s="165"/>
      <c r="D41" s="165"/>
      <c r="E41" s="165"/>
      <c r="F41" s="165"/>
      <c r="G41" s="165"/>
      <c r="H41" s="165"/>
      <c r="I41" s="166"/>
      <c r="J41" s="165"/>
      <c r="K41" s="167"/>
    </row>
    <row r="42" s="1" customFormat="1" ht="36.96" customHeight="1">
      <c r="B42" s="43"/>
      <c r="C42" s="27" t="s">
        <v>118</v>
      </c>
      <c r="D42" s="44"/>
      <c r="E42" s="44"/>
      <c r="F42" s="44"/>
      <c r="G42" s="44"/>
      <c r="H42" s="44"/>
      <c r="I42" s="141"/>
      <c r="J42" s="44"/>
      <c r="K42" s="48"/>
    </row>
    <row r="43" s="1" customFormat="1" ht="6.96" customHeight="1">
      <c r="B43" s="43"/>
      <c r="C43" s="44"/>
      <c r="D43" s="44"/>
      <c r="E43" s="44"/>
      <c r="F43" s="44"/>
      <c r="G43" s="44"/>
      <c r="H43" s="44"/>
      <c r="I43" s="141"/>
      <c r="J43" s="44"/>
      <c r="K43" s="48"/>
    </row>
    <row r="44" s="1" customFormat="1" ht="14.4" customHeight="1">
      <c r="B44" s="43"/>
      <c r="C44" s="37" t="s">
        <v>18</v>
      </c>
      <c r="D44" s="44"/>
      <c r="E44" s="44"/>
      <c r="F44" s="44"/>
      <c r="G44" s="44"/>
      <c r="H44" s="44"/>
      <c r="I44" s="141"/>
      <c r="J44" s="44"/>
      <c r="K44" s="48"/>
    </row>
    <row r="45" s="1" customFormat="1" ht="16.5" customHeight="1">
      <c r="B45" s="43"/>
      <c r="C45" s="44"/>
      <c r="D45" s="44"/>
      <c r="E45" s="140" t="str">
        <f>E7</f>
        <v>Oprava podlah v dílnách areálu TSS</v>
      </c>
      <c r="F45" s="37"/>
      <c r="G45" s="37"/>
      <c r="H45" s="37"/>
      <c r="I45" s="141"/>
      <c r="J45" s="44"/>
      <c r="K45" s="48"/>
    </row>
    <row r="46" s="1" customFormat="1" ht="14.4" customHeight="1">
      <c r="B46" s="43"/>
      <c r="C46" s="37" t="s">
        <v>116</v>
      </c>
      <c r="D46" s="44"/>
      <c r="E46" s="44"/>
      <c r="F46" s="44"/>
      <c r="G46" s="44"/>
      <c r="H46" s="44"/>
      <c r="I46" s="141"/>
      <c r="J46" s="44"/>
      <c r="K46" s="48"/>
    </row>
    <row r="47" s="1" customFormat="1" ht="17.25" customHeight="1">
      <c r="B47" s="43"/>
      <c r="C47" s="44"/>
      <c r="D47" s="44"/>
      <c r="E47" s="142" t="str">
        <f>E9</f>
        <v>2017-133-01 - m.č.144- sklad olejů</v>
      </c>
      <c r="F47" s="44"/>
      <c r="G47" s="44"/>
      <c r="H47" s="44"/>
      <c r="I47" s="141"/>
      <c r="J47" s="44"/>
      <c r="K47" s="48"/>
    </row>
    <row r="48" s="1" customFormat="1" ht="6.96" customHeight="1">
      <c r="B48" s="43"/>
      <c r="C48" s="44"/>
      <c r="D48" s="44"/>
      <c r="E48" s="44"/>
      <c r="F48" s="44"/>
      <c r="G48" s="44"/>
      <c r="H48" s="44"/>
      <c r="I48" s="141"/>
      <c r="J48" s="44"/>
      <c r="K48" s="48"/>
    </row>
    <row r="49" s="1" customFormat="1" ht="18" customHeight="1">
      <c r="B49" s="43"/>
      <c r="C49" s="37" t="s">
        <v>23</v>
      </c>
      <c r="D49" s="44"/>
      <c r="E49" s="44"/>
      <c r="F49" s="32" t="str">
        <f>F12</f>
        <v>ul.Soudní 988, Praha 4</v>
      </c>
      <c r="G49" s="44"/>
      <c r="H49" s="44"/>
      <c r="I49" s="143" t="s">
        <v>25</v>
      </c>
      <c r="J49" s="144" t="str">
        <f>IF(J12="","",J12)</f>
        <v>26. 7. 2017</v>
      </c>
      <c r="K49" s="48"/>
    </row>
    <row r="50" s="1" customFormat="1" ht="6.96" customHeight="1">
      <c r="B50" s="43"/>
      <c r="C50" s="44"/>
      <c r="D50" s="44"/>
      <c r="E50" s="44"/>
      <c r="F50" s="44"/>
      <c r="G50" s="44"/>
      <c r="H50" s="44"/>
      <c r="I50" s="141"/>
      <c r="J50" s="44"/>
      <c r="K50" s="48"/>
    </row>
    <row r="51" s="1" customFormat="1">
      <c r="B51" s="43"/>
      <c r="C51" s="37" t="s">
        <v>27</v>
      </c>
      <c r="D51" s="44"/>
      <c r="E51" s="44"/>
      <c r="F51" s="32" t="str">
        <f>E15</f>
        <v>Vězeňská služba ČR Soudní 1672/1a, Praha 4</v>
      </c>
      <c r="G51" s="44"/>
      <c r="H51" s="44"/>
      <c r="I51" s="143" t="s">
        <v>33</v>
      </c>
      <c r="J51" s="41" t="str">
        <f>E21</f>
        <v>Arch.Ing. Lubomír Hromádko, Lamačova 858,Praha 5</v>
      </c>
      <c r="K51" s="48"/>
    </row>
    <row r="52" s="1" customFormat="1" ht="14.4" customHeight="1">
      <c r="B52" s="43"/>
      <c r="C52" s="37" t="s">
        <v>31</v>
      </c>
      <c r="D52" s="44"/>
      <c r="E52" s="44"/>
      <c r="F52" s="32" t="str">
        <f>IF(E18="","",E18)</f>
        <v/>
      </c>
      <c r="G52" s="44"/>
      <c r="H52" s="44"/>
      <c r="I52" s="141"/>
      <c r="J52" s="168"/>
      <c r="K52" s="48"/>
    </row>
    <row r="53" s="1" customFormat="1" ht="10.32" customHeight="1">
      <c r="B53" s="43"/>
      <c r="C53" s="44"/>
      <c r="D53" s="44"/>
      <c r="E53" s="44"/>
      <c r="F53" s="44"/>
      <c r="G53" s="44"/>
      <c r="H53" s="44"/>
      <c r="I53" s="141"/>
      <c r="J53" s="44"/>
      <c r="K53" s="48"/>
    </row>
    <row r="54" s="1" customFormat="1" ht="29.28" customHeight="1">
      <c r="B54" s="43"/>
      <c r="C54" s="169" t="s">
        <v>119</v>
      </c>
      <c r="D54" s="156"/>
      <c r="E54" s="156"/>
      <c r="F54" s="156"/>
      <c r="G54" s="156"/>
      <c r="H54" s="156"/>
      <c r="I54" s="170"/>
      <c r="J54" s="171" t="s">
        <v>120</v>
      </c>
      <c r="K54" s="172"/>
    </row>
    <row r="55" s="1" customFormat="1" ht="10.32" customHeight="1">
      <c r="B55" s="43"/>
      <c r="C55" s="44"/>
      <c r="D55" s="44"/>
      <c r="E55" s="44"/>
      <c r="F55" s="44"/>
      <c r="G55" s="44"/>
      <c r="H55" s="44"/>
      <c r="I55" s="141"/>
      <c r="J55" s="44"/>
      <c r="K55" s="48"/>
    </row>
    <row r="56" s="1" customFormat="1" ht="29.28" customHeight="1">
      <c r="B56" s="43"/>
      <c r="C56" s="173" t="s">
        <v>121</v>
      </c>
      <c r="D56" s="44"/>
      <c r="E56" s="44"/>
      <c r="F56" s="44"/>
      <c r="G56" s="44"/>
      <c r="H56" s="44"/>
      <c r="I56" s="141"/>
      <c r="J56" s="152">
        <f>J101</f>
        <v>0</v>
      </c>
      <c r="K56" s="48"/>
      <c r="AU56" s="21" t="s">
        <v>122</v>
      </c>
    </row>
    <row r="57" s="7" customFormat="1" ht="24.96" customHeight="1">
      <c r="B57" s="174"/>
      <c r="C57" s="175"/>
      <c r="D57" s="176" t="s">
        <v>123</v>
      </c>
      <c r="E57" s="177"/>
      <c r="F57" s="177"/>
      <c r="G57" s="177"/>
      <c r="H57" s="177"/>
      <c r="I57" s="178"/>
      <c r="J57" s="179">
        <f>J102</f>
        <v>0</v>
      </c>
      <c r="K57" s="180"/>
    </row>
    <row r="58" s="8" customFormat="1" ht="19.92" customHeight="1">
      <c r="B58" s="181"/>
      <c r="C58" s="182"/>
      <c r="D58" s="183" t="s">
        <v>124</v>
      </c>
      <c r="E58" s="184"/>
      <c r="F58" s="184"/>
      <c r="G58" s="184"/>
      <c r="H58" s="184"/>
      <c r="I58" s="185"/>
      <c r="J58" s="186">
        <f>J103</f>
        <v>0</v>
      </c>
      <c r="K58" s="187"/>
    </row>
    <row r="59" s="8" customFormat="1" ht="19.92" customHeight="1">
      <c r="B59" s="181"/>
      <c r="C59" s="182"/>
      <c r="D59" s="183" t="s">
        <v>125</v>
      </c>
      <c r="E59" s="184"/>
      <c r="F59" s="184"/>
      <c r="G59" s="184"/>
      <c r="H59" s="184"/>
      <c r="I59" s="185"/>
      <c r="J59" s="186">
        <f>J106</f>
        <v>0</v>
      </c>
      <c r="K59" s="187"/>
    </row>
    <row r="60" s="8" customFormat="1" ht="19.92" customHeight="1">
      <c r="B60" s="181"/>
      <c r="C60" s="182"/>
      <c r="D60" s="183" t="s">
        <v>126</v>
      </c>
      <c r="E60" s="184"/>
      <c r="F60" s="184"/>
      <c r="G60" s="184"/>
      <c r="H60" s="184"/>
      <c r="I60" s="185"/>
      <c r="J60" s="186">
        <f>J108</f>
        <v>0</v>
      </c>
      <c r="K60" s="187"/>
    </row>
    <row r="61" s="8" customFormat="1" ht="19.92" customHeight="1">
      <c r="B61" s="181"/>
      <c r="C61" s="182"/>
      <c r="D61" s="183" t="s">
        <v>127</v>
      </c>
      <c r="E61" s="184"/>
      <c r="F61" s="184"/>
      <c r="G61" s="184"/>
      <c r="H61" s="184"/>
      <c r="I61" s="185"/>
      <c r="J61" s="186">
        <f>J116</f>
        <v>0</v>
      </c>
      <c r="K61" s="187"/>
    </row>
    <row r="62" s="8" customFormat="1" ht="19.92" customHeight="1">
      <c r="B62" s="181"/>
      <c r="C62" s="182"/>
      <c r="D62" s="183" t="s">
        <v>128</v>
      </c>
      <c r="E62" s="184"/>
      <c r="F62" s="184"/>
      <c r="G62" s="184"/>
      <c r="H62" s="184"/>
      <c r="I62" s="185"/>
      <c r="J62" s="186">
        <f>J121</f>
        <v>0</v>
      </c>
      <c r="K62" s="187"/>
    </row>
    <row r="63" s="8" customFormat="1" ht="19.92" customHeight="1">
      <c r="B63" s="181"/>
      <c r="C63" s="182"/>
      <c r="D63" s="183" t="s">
        <v>129</v>
      </c>
      <c r="E63" s="184"/>
      <c r="F63" s="184"/>
      <c r="G63" s="184"/>
      <c r="H63" s="184"/>
      <c r="I63" s="185"/>
      <c r="J63" s="186">
        <f>J129</f>
        <v>0</v>
      </c>
      <c r="K63" s="187"/>
    </row>
    <row r="64" s="8" customFormat="1" ht="19.92" customHeight="1">
      <c r="B64" s="181"/>
      <c r="C64" s="182"/>
      <c r="D64" s="183" t="s">
        <v>130</v>
      </c>
      <c r="E64" s="184"/>
      <c r="F64" s="184"/>
      <c r="G64" s="184"/>
      <c r="H64" s="184"/>
      <c r="I64" s="185"/>
      <c r="J64" s="186">
        <f>J132</f>
        <v>0</v>
      </c>
      <c r="K64" s="187"/>
    </row>
    <row r="65" s="8" customFormat="1" ht="19.92" customHeight="1">
      <c r="B65" s="181"/>
      <c r="C65" s="182"/>
      <c r="D65" s="183" t="s">
        <v>131</v>
      </c>
      <c r="E65" s="184"/>
      <c r="F65" s="184"/>
      <c r="G65" s="184"/>
      <c r="H65" s="184"/>
      <c r="I65" s="185"/>
      <c r="J65" s="186">
        <f>J142</f>
        <v>0</v>
      </c>
      <c r="K65" s="187"/>
    </row>
    <row r="66" s="8" customFormat="1" ht="19.92" customHeight="1">
      <c r="B66" s="181"/>
      <c r="C66" s="182"/>
      <c r="D66" s="183" t="s">
        <v>132</v>
      </c>
      <c r="E66" s="184"/>
      <c r="F66" s="184"/>
      <c r="G66" s="184"/>
      <c r="H66" s="184"/>
      <c r="I66" s="185"/>
      <c r="J66" s="186">
        <f>J145</f>
        <v>0</v>
      </c>
      <c r="K66" s="187"/>
    </row>
    <row r="67" s="8" customFormat="1" ht="19.92" customHeight="1">
      <c r="B67" s="181"/>
      <c r="C67" s="182"/>
      <c r="D67" s="183" t="s">
        <v>133</v>
      </c>
      <c r="E67" s="184"/>
      <c r="F67" s="184"/>
      <c r="G67" s="184"/>
      <c r="H67" s="184"/>
      <c r="I67" s="185"/>
      <c r="J67" s="186">
        <f>J148</f>
        <v>0</v>
      </c>
      <c r="K67" s="187"/>
    </row>
    <row r="68" s="8" customFormat="1" ht="19.92" customHeight="1">
      <c r="B68" s="181"/>
      <c r="C68" s="182"/>
      <c r="D68" s="183" t="s">
        <v>134</v>
      </c>
      <c r="E68" s="184"/>
      <c r="F68" s="184"/>
      <c r="G68" s="184"/>
      <c r="H68" s="184"/>
      <c r="I68" s="185"/>
      <c r="J68" s="186">
        <f>J151</f>
        <v>0</v>
      </c>
      <c r="K68" s="187"/>
    </row>
    <row r="69" s="8" customFormat="1" ht="19.92" customHeight="1">
      <c r="B69" s="181"/>
      <c r="C69" s="182"/>
      <c r="D69" s="183" t="s">
        <v>135</v>
      </c>
      <c r="E69" s="184"/>
      <c r="F69" s="184"/>
      <c r="G69" s="184"/>
      <c r="H69" s="184"/>
      <c r="I69" s="185"/>
      <c r="J69" s="186">
        <f>J157</f>
        <v>0</v>
      </c>
      <c r="K69" s="187"/>
    </row>
    <row r="70" s="8" customFormat="1" ht="19.92" customHeight="1">
      <c r="B70" s="181"/>
      <c r="C70" s="182"/>
      <c r="D70" s="183" t="s">
        <v>136</v>
      </c>
      <c r="E70" s="184"/>
      <c r="F70" s="184"/>
      <c r="G70" s="184"/>
      <c r="H70" s="184"/>
      <c r="I70" s="185"/>
      <c r="J70" s="186">
        <f>J160</f>
        <v>0</v>
      </c>
      <c r="K70" s="187"/>
    </row>
    <row r="71" s="8" customFormat="1" ht="19.92" customHeight="1">
      <c r="B71" s="181"/>
      <c r="C71" s="182"/>
      <c r="D71" s="183" t="s">
        <v>137</v>
      </c>
      <c r="E71" s="184"/>
      <c r="F71" s="184"/>
      <c r="G71" s="184"/>
      <c r="H71" s="184"/>
      <c r="I71" s="185"/>
      <c r="J71" s="186">
        <f>J163</f>
        <v>0</v>
      </c>
      <c r="K71" s="187"/>
    </row>
    <row r="72" s="8" customFormat="1" ht="19.92" customHeight="1">
      <c r="B72" s="181"/>
      <c r="C72" s="182"/>
      <c r="D72" s="183" t="s">
        <v>138</v>
      </c>
      <c r="E72" s="184"/>
      <c r="F72" s="184"/>
      <c r="G72" s="184"/>
      <c r="H72" s="184"/>
      <c r="I72" s="185"/>
      <c r="J72" s="186">
        <f>J170</f>
        <v>0</v>
      </c>
      <c r="K72" s="187"/>
    </row>
    <row r="73" s="8" customFormat="1" ht="19.92" customHeight="1">
      <c r="B73" s="181"/>
      <c r="C73" s="182"/>
      <c r="D73" s="183" t="s">
        <v>139</v>
      </c>
      <c r="E73" s="184"/>
      <c r="F73" s="184"/>
      <c r="G73" s="184"/>
      <c r="H73" s="184"/>
      <c r="I73" s="185"/>
      <c r="J73" s="186">
        <f>J181</f>
        <v>0</v>
      </c>
      <c r="K73" s="187"/>
    </row>
    <row r="74" s="7" customFormat="1" ht="24.96" customHeight="1">
      <c r="B74" s="174"/>
      <c r="C74" s="175"/>
      <c r="D74" s="176" t="s">
        <v>140</v>
      </c>
      <c r="E74" s="177"/>
      <c r="F74" s="177"/>
      <c r="G74" s="177"/>
      <c r="H74" s="177"/>
      <c r="I74" s="178"/>
      <c r="J74" s="179">
        <f>J183</f>
        <v>0</v>
      </c>
      <c r="K74" s="180"/>
    </row>
    <row r="75" s="8" customFormat="1" ht="19.92" customHeight="1">
      <c r="B75" s="181"/>
      <c r="C75" s="182"/>
      <c r="D75" s="183" t="s">
        <v>141</v>
      </c>
      <c r="E75" s="184"/>
      <c r="F75" s="184"/>
      <c r="G75" s="184"/>
      <c r="H75" s="184"/>
      <c r="I75" s="185"/>
      <c r="J75" s="186">
        <f>J184</f>
        <v>0</v>
      </c>
      <c r="K75" s="187"/>
    </row>
    <row r="76" s="8" customFormat="1" ht="19.92" customHeight="1">
      <c r="B76" s="181"/>
      <c r="C76" s="182"/>
      <c r="D76" s="183" t="s">
        <v>142</v>
      </c>
      <c r="E76" s="184"/>
      <c r="F76" s="184"/>
      <c r="G76" s="184"/>
      <c r="H76" s="184"/>
      <c r="I76" s="185"/>
      <c r="J76" s="186">
        <f>J195</f>
        <v>0</v>
      </c>
      <c r="K76" s="187"/>
    </row>
    <row r="77" s="8" customFormat="1" ht="19.92" customHeight="1">
      <c r="B77" s="181"/>
      <c r="C77" s="182"/>
      <c r="D77" s="183" t="s">
        <v>143</v>
      </c>
      <c r="E77" s="184"/>
      <c r="F77" s="184"/>
      <c r="G77" s="184"/>
      <c r="H77" s="184"/>
      <c r="I77" s="185"/>
      <c r="J77" s="186">
        <f>J200</f>
        <v>0</v>
      </c>
      <c r="K77" s="187"/>
    </row>
    <row r="78" s="8" customFormat="1" ht="19.92" customHeight="1">
      <c r="B78" s="181"/>
      <c r="C78" s="182"/>
      <c r="D78" s="183" t="s">
        <v>144</v>
      </c>
      <c r="E78" s="184"/>
      <c r="F78" s="184"/>
      <c r="G78" s="184"/>
      <c r="H78" s="184"/>
      <c r="I78" s="185"/>
      <c r="J78" s="186">
        <f>J213</f>
        <v>0</v>
      </c>
      <c r="K78" s="187"/>
    </row>
    <row r="79" s="8" customFormat="1" ht="19.92" customHeight="1">
      <c r="B79" s="181"/>
      <c r="C79" s="182"/>
      <c r="D79" s="183" t="s">
        <v>145</v>
      </c>
      <c r="E79" s="184"/>
      <c r="F79" s="184"/>
      <c r="G79" s="184"/>
      <c r="H79" s="184"/>
      <c r="I79" s="185"/>
      <c r="J79" s="186">
        <f>J221</f>
        <v>0</v>
      </c>
      <c r="K79" s="187"/>
    </row>
    <row r="80" s="8" customFormat="1" ht="19.92" customHeight="1">
      <c r="B80" s="181"/>
      <c r="C80" s="182"/>
      <c r="D80" s="183" t="s">
        <v>146</v>
      </c>
      <c r="E80" s="184"/>
      <c r="F80" s="184"/>
      <c r="G80" s="184"/>
      <c r="H80" s="184"/>
      <c r="I80" s="185"/>
      <c r="J80" s="186">
        <f>J229</f>
        <v>0</v>
      </c>
      <c r="K80" s="187"/>
    </row>
    <row r="81" s="7" customFormat="1" ht="24.96" customHeight="1">
      <c r="B81" s="174"/>
      <c r="C81" s="175"/>
      <c r="D81" s="176" t="s">
        <v>147</v>
      </c>
      <c r="E81" s="177"/>
      <c r="F81" s="177"/>
      <c r="G81" s="177"/>
      <c r="H81" s="177"/>
      <c r="I81" s="178"/>
      <c r="J81" s="179">
        <f>J239</f>
        <v>0</v>
      </c>
      <c r="K81" s="180"/>
    </row>
    <row r="82" s="1" customFormat="1" ht="21.84" customHeight="1">
      <c r="B82" s="43"/>
      <c r="C82" s="44"/>
      <c r="D82" s="44"/>
      <c r="E82" s="44"/>
      <c r="F82" s="44"/>
      <c r="G82" s="44"/>
      <c r="H82" s="44"/>
      <c r="I82" s="141"/>
      <c r="J82" s="44"/>
      <c r="K82" s="48"/>
    </row>
    <row r="83" s="1" customFormat="1" ht="6.96" customHeight="1">
      <c r="B83" s="64"/>
      <c r="C83" s="65"/>
      <c r="D83" s="65"/>
      <c r="E83" s="65"/>
      <c r="F83" s="65"/>
      <c r="G83" s="65"/>
      <c r="H83" s="65"/>
      <c r="I83" s="163"/>
      <c r="J83" s="65"/>
      <c r="K83" s="66"/>
    </row>
    <row r="87" s="1" customFormat="1" ht="6.96" customHeight="1">
      <c r="B87" s="67"/>
      <c r="C87" s="68"/>
      <c r="D87" s="68"/>
      <c r="E87" s="68"/>
      <c r="F87" s="68"/>
      <c r="G87" s="68"/>
      <c r="H87" s="68"/>
      <c r="I87" s="166"/>
      <c r="J87" s="68"/>
      <c r="K87" s="68"/>
      <c r="L87" s="69"/>
    </row>
    <row r="88" s="1" customFormat="1" ht="36.96" customHeight="1">
      <c r="B88" s="43"/>
      <c r="C88" s="70" t="s">
        <v>148</v>
      </c>
      <c r="D88" s="71"/>
      <c r="E88" s="71"/>
      <c r="F88" s="71"/>
      <c r="G88" s="71"/>
      <c r="H88" s="71"/>
      <c r="I88" s="188"/>
      <c r="J88" s="71"/>
      <c r="K88" s="71"/>
      <c r="L88" s="69"/>
    </row>
    <row r="89" s="1" customFormat="1" ht="6.96" customHeight="1">
      <c r="B89" s="43"/>
      <c r="C89" s="71"/>
      <c r="D89" s="71"/>
      <c r="E89" s="71"/>
      <c r="F89" s="71"/>
      <c r="G89" s="71"/>
      <c r="H89" s="71"/>
      <c r="I89" s="188"/>
      <c r="J89" s="71"/>
      <c r="K89" s="71"/>
      <c r="L89" s="69"/>
    </row>
    <row r="90" s="1" customFormat="1" ht="14.4" customHeight="1">
      <c r="B90" s="43"/>
      <c r="C90" s="73" t="s">
        <v>18</v>
      </c>
      <c r="D90" s="71"/>
      <c r="E90" s="71"/>
      <c r="F90" s="71"/>
      <c r="G90" s="71"/>
      <c r="H90" s="71"/>
      <c r="I90" s="188"/>
      <c r="J90" s="71"/>
      <c r="K90" s="71"/>
      <c r="L90" s="69"/>
    </row>
    <row r="91" s="1" customFormat="1" ht="16.5" customHeight="1">
      <c r="B91" s="43"/>
      <c r="C91" s="71"/>
      <c r="D91" s="71"/>
      <c r="E91" s="189" t="str">
        <f>E7</f>
        <v>Oprava podlah v dílnách areálu TSS</v>
      </c>
      <c r="F91" s="73"/>
      <c r="G91" s="73"/>
      <c r="H91" s="73"/>
      <c r="I91" s="188"/>
      <c r="J91" s="71"/>
      <c r="K91" s="71"/>
      <c r="L91" s="69"/>
    </row>
    <row r="92" s="1" customFormat="1" ht="14.4" customHeight="1">
      <c r="B92" s="43"/>
      <c r="C92" s="73" t="s">
        <v>116</v>
      </c>
      <c r="D92" s="71"/>
      <c r="E92" s="71"/>
      <c r="F92" s="71"/>
      <c r="G92" s="71"/>
      <c r="H92" s="71"/>
      <c r="I92" s="188"/>
      <c r="J92" s="71"/>
      <c r="K92" s="71"/>
      <c r="L92" s="69"/>
    </row>
    <row r="93" s="1" customFormat="1" ht="17.25" customHeight="1">
      <c r="B93" s="43"/>
      <c r="C93" s="71"/>
      <c r="D93" s="71"/>
      <c r="E93" s="79" t="str">
        <f>E9</f>
        <v>2017-133-01 - m.č.144- sklad olejů</v>
      </c>
      <c r="F93" s="71"/>
      <c r="G93" s="71"/>
      <c r="H93" s="71"/>
      <c r="I93" s="188"/>
      <c r="J93" s="71"/>
      <c r="K93" s="71"/>
      <c r="L93" s="69"/>
    </row>
    <row r="94" s="1" customFormat="1" ht="6.96" customHeight="1">
      <c r="B94" s="43"/>
      <c r="C94" s="71"/>
      <c r="D94" s="71"/>
      <c r="E94" s="71"/>
      <c r="F94" s="71"/>
      <c r="G94" s="71"/>
      <c r="H94" s="71"/>
      <c r="I94" s="188"/>
      <c r="J94" s="71"/>
      <c r="K94" s="71"/>
      <c r="L94" s="69"/>
    </row>
    <row r="95" s="1" customFormat="1" ht="18" customHeight="1">
      <c r="B95" s="43"/>
      <c r="C95" s="73" t="s">
        <v>23</v>
      </c>
      <c r="D95" s="71"/>
      <c r="E95" s="71"/>
      <c r="F95" s="190" t="str">
        <f>F12</f>
        <v>ul.Soudní 988, Praha 4</v>
      </c>
      <c r="G95" s="71"/>
      <c r="H95" s="71"/>
      <c r="I95" s="191" t="s">
        <v>25</v>
      </c>
      <c r="J95" s="82" t="str">
        <f>IF(J12="","",J12)</f>
        <v>26. 7. 2017</v>
      </c>
      <c r="K95" s="71"/>
      <c r="L95" s="69"/>
    </row>
    <row r="96" s="1" customFormat="1" ht="6.96" customHeight="1">
      <c r="B96" s="43"/>
      <c r="C96" s="71"/>
      <c r="D96" s="71"/>
      <c r="E96" s="71"/>
      <c r="F96" s="71"/>
      <c r="G96" s="71"/>
      <c r="H96" s="71"/>
      <c r="I96" s="188"/>
      <c r="J96" s="71"/>
      <c r="K96" s="71"/>
      <c r="L96" s="69"/>
    </row>
    <row r="97" s="1" customFormat="1">
      <c r="B97" s="43"/>
      <c r="C97" s="73" t="s">
        <v>27</v>
      </c>
      <c r="D97" s="71"/>
      <c r="E97" s="71"/>
      <c r="F97" s="190" t="str">
        <f>E15</f>
        <v>Vězeňská služba ČR Soudní 1672/1a, Praha 4</v>
      </c>
      <c r="G97" s="71"/>
      <c r="H97" s="71"/>
      <c r="I97" s="191" t="s">
        <v>33</v>
      </c>
      <c r="J97" s="190" t="str">
        <f>E21</f>
        <v>Arch.Ing. Lubomír Hromádko, Lamačova 858,Praha 5</v>
      </c>
      <c r="K97" s="71"/>
      <c r="L97" s="69"/>
    </row>
    <row r="98" s="1" customFormat="1" ht="14.4" customHeight="1">
      <c r="B98" s="43"/>
      <c r="C98" s="73" t="s">
        <v>31</v>
      </c>
      <c r="D98" s="71"/>
      <c r="E98" s="71"/>
      <c r="F98" s="190" t="str">
        <f>IF(E18="","",E18)</f>
        <v/>
      </c>
      <c r="G98" s="71"/>
      <c r="H98" s="71"/>
      <c r="I98" s="188"/>
      <c r="J98" s="71"/>
      <c r="K98" s="71"/>
      <c r="L98" s="69"/>
    </row>
    <row r="99" s="1" customFormat="1" ht="10.32" customHeight="1">
      <c r="B99" s="43"/>
      <c r="C99" s="71"/>
      <c r="D99" s="71"/>
      <c r="E99" s="71"/>
      <c r="F99" s="71"/>
      <c r="G99" s="71"/>
      <c r="H99" s="71"/>
      <c r="I99" s="188"/>
      <c r="J99" s="71"/>
      <c r="K99" s="71"/>
      <c r="L99" s="69"/>
    </row>
    <row r="100" s="9" customFormat="1" ht="29.28" customHeight="1">
      <c r="B100" s="192"/>
      <c r="C100" s="193" t="s">
        <v>149</v>
      </c>
      <c r="D100" s="194" t="s">
        <v>57</v>
      </c>
      <c r="E100" s="194" t="s">
        <v>53</v>
      </c>
      <c r="F100" s="194" t="s">
        <v>150</v>
      </c>
      <c r="G100" s="194" t="s">
        <v>151</v>
      </c>
      <c r="H100" s="194" t="s">
        <v>152</v>
      </c>
      <c r="I100" s="195" t="s">
        <v>153</v>
      </c>
      <c r="J100" s="194" t="s">
        <v>120</v>
      </c>
      <c r="K100" s="196" t="s">
        <v>154</v>
      </c>
      <c r="L100" s="197"/>
      <c r="M100" s="99" t="s">
        <v>155</v>
      </c>
      <c r="N100" s="100" t="s">
        <v>42</v>
      </c>
      <c r="O100" s="100" t="s">
        <v>156</v>
      </c>
      <c r="P100" s="100" t="s">
        <v>157</v>
      </c>
      <c r="Q100" s="100" t="s">
        <v>158</v>
      </c>
      <c r="R100" s="100" t="s">
        <v>159</v>
      </c>
      <c r="S100" s="100" t="s">
        <v>160</v>
      </c>
      <c r="T100" s="101" t="s">
        <v>161</v>
      </c>
    </row>
    <row r="101" s="1" customFormat="1" ht="29.28" customHeight="1">
      <c r="B101" s="43"/>
      <c r="C101" s="105" t="s">
        <v>121</v>
      </c>
      <c r="D101" s="71"/>
      <c r="E101" s="71"/>
      <c r="F101" s="71"/>
      <c r="G101" s="71"/>
      <c r="H101" s="71"/>
      <c r="I101" s="188"/>
      <c r="J101" s="198">
        <f>BK101</f>
        <v>0</v>
      </c>
      <c r="K101" s="71"/>
      <c r="L101" s="69"/>
      <c r="M101" s="102"/>
      <c r="N101" s="103"/>
      <c r="O101" s="103"/>
      <c r="P101" s="199">
        <f>P102+P183+P239</f>
        <v>0</v>
      </c>
      <c r="Q101" s="103"/>
      <c r="R101" s="199">
        <f>R102+R183+R239</f>
        <v>16.006343976909399</v>
      </c>
      <c r="S101" s="103"/>
      <c r="T101" s="200">
        <f>T102+T183+T239</f>
        <v>8.9858960000000003</v>
      </c>
      <c r="AT101" s="21" t="s">
        <v>71</v>
      </c>
      <c r="AU101" s="21" t="s">
        <v>122</v>
      </c>
      <c r="BK101" s="201">
        <f>BK102+BK183+BK239</f>
        <v>0</v>
      </c>
    </row>
    <row r="102" s="10" customFormat="1" ht="37.44" customHeight="1">
      <c r="B102" s="202"/>
      <c r="C102" s="203"/>
      <c r="D102" s="204" t="s">
        <v>71</v>
      </c>
      <c r="E102" s="205" t="s">
        <v>162</v>
      </c>
      <c r="F102" s="205" t="s">
        <v>163</v>
      </c>
      <c r="G102" s="203"/>
      <c r="H102" s="203"/>
      <c r="I102" s="206"/>
      <c r="J102" s="207">
        <f>BK102</f>
        <v>0</v>
      </c>
      <c r="K102" s="203"/>
      <c r="L102" s="208"/>
      <c r="M102" s="209"/>
      <c r="N102" s="210"/>
      <c r="O102" s="210"/>
      <c r="P102" s="211">
        <f>P103+P106+P108+P116+P121+P129+P132+P142+P145+P148+P151+P157+P160+P163+P170+P181</f>
        <v>0</v>
      </c>
      <c r="Q102" s="210"/>
      <c r="R102" s="211">
        <f>R103+R106+R108+R116+R121+R129+R132+R142+R145+R148+R151+R157+R160+R163+R170+R181</f>
        <v>15.585076143509399</v>
      </c>
      <c r="S102" s="210"/>
      <c r="T102" s="212">
        <f>T103+T106+T108+T116+T121+T129+T132+T142+T145+T148+T151+T157+T160+T163+T170+T181</f>
        <v>8.9858960000000003</v>
      </c>
      <c r="AR102" s="213" t="s">
        <v>80</v>
      </c>
      <c r="AT102" s="214" t="s">
        <v>71</v>
      </c>
      <c r="AU102" s="214" t="s">
        <v>72</v>
      </c>
      <c r="AY102" s="213" t="s">
        <v>164</v>
      </c>
      <c r="BK102" s="215">
        <f>BK103+BK106+BK108+BK116+BK121+BK129+BK132+BK142+BK145+BK148+BK151+BK157+BK160+BK163+BK170+BK181</f>
        <v>0</v>
      </c>
    </row>
    <row r="103" s="10" customFormat="1" ht="19.92" customHeight="1">
      <c r="B103" s="202"/>
      <c r="C103" s="203"/>
      <c r="D103" s="204" t="s">
        <v>71</v>
      </c>
      <c r="E103" s="216" t="s">
        <v>80</v>
      </c>
      <c r="F103" s="216" t="s">
        <v>165</v>
      </c>
      <c r="G103" s="203"/>
      <c r="H103" s="203"/>
      <c r="I103" s="206"/>
      <c r="J103" s="217">
        <f>BK103</f>
        <v>0</v>
      </c>
      <c r="K103" s="203"/>
      <c r="L103" s="208"/>
      <c r="M103" s="209"/>
      <c r="N103" s="210"/>
      <c r="O103" s="210"/>
      <c r="P103" s="211">
        <f>SUM(P104:P105)</f>
        <v>0</v>
      </c>
      <c r="Q103" s="210"/>
      <c r="R103" s="211">
        <f>SUM(R104:R105)</f>
        <v>0.0028079999999999997</v>
      </c>
      <c r="S103" s="210"/>
      <c r="T103" s="212">
        <f>SUM(T104:T105)</f>
        <v>5.6159999999999997</v>
      </c>
      <c r="AR103" s="213" t="s">
        <v>80</v>
      </c>
      <c r="AT103" s="214" t="s">
        <v>71</v>
      </c>
      <c r="AU103" s="214" t="s">
        <v>80</v>
      </c>
      <c r="AY103" s="213" t="s">
        <v>164</v>
      </c>
      <c r="BK103" s="215">
        <f>SUM(BK104:BK105)</f>
        <v>0</v>
      </c>
    </row>
    <row r="104" s="1" customFormat="1" ht="38.25" customHeight="1">
      <c r="B104" s="43"/>
      <c r="C104" s="218" t="s">
        <v>80</v>
      </c>
      <c r="D104" s="218" t="s">
        <v>166</v>
      </c>
      <c r="E104" s="219" t="s">
        <v>167</v>
      </c>
      <c r="F104" s="220" t="s">
        <v>168</v>
      </c>
      <c r="G104" s="221" t="s">
        <v>169</v>
      </c>
      <c r="H104" s="222">
        <v>31.199999999999999</v>
      </c>
      <c r="I104" s="223"/>
      <c r="J104" s="224">
        <f>ROUND(I104*H104,2)</f>
        <v>0</v>
      </c>
      <c r="K104" s="220" t="s">
        <v>170</v>
      </c>
      <c r="L104" s="69"/>
      <c r="M104" s="225" t="s">
        <v>21</v>
      </c>
      <c r="N104" s="226" t="s">
        <v>43</v>
      </c>
      <c r="O104" s="44"/>
      <c r="P104" s="227">
        <f>O104*H104</f>
        <v>0</v>
      </c>
      <c r="Q104" s="227">
        <v>4.0000000000000003E-05</v>
      </c>
      <c r="R104" s="227">
        <f>Q104*H104</f>
        <v>0.001248</v>
      </c>
      <c r="S104" s="227">
        <v>0.076999999999999999</v>
      </c>
      <c r="T104" s="228">
        <f>S104*H104</f>
        <v>2.4024000000000001</v>
      </c>
      <c r="AR104" s="21" t="s">
        <v>171</v>
      </c>
      <c r="AT104" s="21" t="s">
        <v>166</v>
      </c>
      <c r="AU104" s="21" t="s">
        <v>82</v>
      </c>
      <c r="AY104" s="21" t="s">
        <v>164</v>
      </c>
      <c r="BE104" s="229">
        <f>IF(N104="základní",J104,0)</f>
        <v>0</v>
      </c>
      <c r="BF104" s="229">
        <f>IF(N104="snížená",J104,0)</f>
        <v>0</v>
      </c>
      <c r="BG104" s="229">
        <f>IF(N104="zákl. přenesená",J104,0)</f>
        <v>0</v>
      </c>
      <c r="BH104" s="229">
        <f>IF(N104="sníž. přenesená",J104,0)</f>
        <v>0</v>
      </c>
      <c r="BI104" s="229">
        <f>IF(N104="nulová",J104,0)</f>
        <v>0</v>
      </c>
      <c r="BJ104" s="21" t="s">
        <v>80</v>
      </c>
      <c r="BK104" s="229">
        <f>ROUND(I104*H104,2)</f>
        <v>0</v>
      </c>
      <c r="BL104" s="21" t="s">
        <v>171</v>
      </c>
      <c r="BM104" s="21" t="s">
        <v>172</v>
      </c>
    </row>
    <row r="105" s="1" customFormat="1" ht="38.25" customHeight="1">
      <c r="B105" s="43"/>
      <c r="C105" s="218" t="s">
        <v>82</v>
      </c>
      <c r="D105" s="218" t="s">
        <v>166</v>
      </c>
      <c r="E105" s="219" t="s">
        <v>173</v>
      </c>
      <c r="F105" s="220" t="s">
        <v>174</v>
      </c>
      <c r="G105" s="221" t="s">
        <v>169</v>
      </c>
      <c r="H105" s="222">
        <v>31.199999999999999</v>
      </c>
      <c r="I105" s="223"/>
      <c r="J105" s="224">
        <f>ROUND(I105*H105,2)</f>
        <v>0</v>
      </c>
      <c r="K105" s="220" t="s">
        <v>170</v>
      </c>
      <c r="L105" s="69"/>
      <c r="M105" s="225" t="s">
        <v>21</v>
      </c>
      <c r="N105" s="226" t="s">
        <v>43</v>
      </c>
      <c r="O105" s="44"/>
      <c r="P105" s="227">
        <f>O105*H105</f>
        <v>0</v>
      </c>
      <c r="Q105" s="227">
        <v>5.0000000000000002E-05</v>
      </c>
      <c r="R105" s="227">
        <f>Q105*H105</f>
        <v>0.00156</v>
      </c>
      <c r="S105" s="227">
        <v>0.10299999999999999</v>
      </c>
      <c r="T105" s="228">
        <f>S105*H105</f>
        <v>3.2135999999999996</v>
      </c>
      <c r="AR105" s="21" t="s">
        <v>171</v>
      </c>
      <c r="AT105" s="21" t="s">
        <v>166</v>
      </c>
      <c r="AU105" s="21" t="s">
        <v>82</v>
      </c>
      <c r="AY105" s="21" t="s">
        <v>164</v>
      </c>
      <c r="BE105" s="229">
        <f>IF(N105="základní",J105,0)</f>
        <v>0</v>
      </c>
      <c r="BF105" s="229">
        <f>IF(N105="snížená",J105,0)</f>
        <v>0</v>
      </c>
      <c r="BG105" s="229">
        <f>IF(N105="zákl. přenesená",J105,0)</f>
        <v>0</v>
      </c>
      <c r="BH105" s="229">
        <f>IF(N105="sníž. přenesená",J105,0)</f>
        <v>0</v>
      </c>
      <c r="BI105" s="229">
        <f>IF(N105="nulová",J105,0)</f>
        <v>0</v>
      </c>
      <c r="BJ105" s="21" t="s">
        <v>80</v>
      </c>
      <c r="BK105" s="229">
        <f>ROUND(I105*H105,2)</f>
        <v>0</v>
      </c>
      <c r="BL105" s="21" t="s">
        <v>171</v>
      </c>
      <c r="BM105" s="21" t="s">
        <v>175</v>
      </c>
    </row>
    <row r="106" s="10" customFormat="1" ht="29.88" customHeight="1">
      <c r="B106" s="202"/>
      <c r="C106" s="203"/>
      <c r="D106" s="204" t="s">
        <v>71</v>
      </c>
      <c r="E106" s="216" t="s">
        <v>176</v>
      </c>
      <c r="F106" s="216" t="s">
        <v>177</v>
      </c>
      <c r="G106" s="203"/>
      <c r="H106" s="203"/>
      <c r="I106" s="206"/>
      <c r="J106" s="217">
        <f>BK106</f>
        <v>0</v>
      </c>
      <c r="K106" s="203"/>
      <c r="L106" s="208"/>
      <c r="M106" s="209"/>
      <c r="N106" s="210"/>
      <c r="O106" s="210"/>
      <c r="P106" s="211">
        <f>P107</f>
        <v>0</v>
      </c>
      <c r="Q106" s="210"/>
      <c r="R106" s="211">
        <f>R107</f>
        <v>0</v>
      </c>
      <c r="S106" s="210"/>
      <c r="T106" s="212">
        <f>T107</f>
        <v>0</v>
      </c>
      <c r="AR106" s="213" t="s">
        <v>80</v>
      </c>
      <c r="AT106" s="214" t="s">
        <v>71</v>
      </c>
      <c r="AU106" s="214" t="s">
        <v>80</v>
      </c>
      <c r="AY106" s="213" t="s">
        <v>164</v>
      </c>
      <c r="BK106" s="215">
        <f>BK107</f>
        <v>0</v>
      </c>
    </row>
    <row r="107" s="1" customFormat="1" ht="25.5" customHeight="1">
      <c r="B107" s="43"/>
      <c r="C107" s="218" t="s">
        <v>178</v>
      </c>
      <c r="D107" s="218" t="s">
        <v>166</v>
      </c>
      <c r="E107" s="219" t="s">
        <v>179</v>
      </c>
      <c r="F107" s="220" t="s">
        <v>180</v>
      </c>
      <c r="G107" s="221" t="s">
        <v>181</v>
      </c>
      <c r="H107" s="222">
        <v>1.458</v>
      </c>
      <c r="I107" s="223"/>
      <c r="J107" s="224">
        <f>ROUND(I107*H107,2)</f>
        <v>0</v>
      </c>
      <c r="K107" s="220" t="s">
        <v>170</v>
      </c>
      <c r="L107" s="69"/>
      <c r="M107" s="225" t="s">
        <v>21</v>
      </c>
      <c r="N107" s="226" t="s">
        <v>43</v>
      </c>
      <c r="O107" s="44"/>
      <c r="P107" s="227">
        <f>O107*H107</f>
        <v>0</v>
      </c>
      <c r="Q107" s="227">
        <v>0</v>
      </c>
      <c r="R107" s="227">
        <f>Q107*H107</f>
        <v>0</v>
      </c>
      <c r="S107" s="227">
        <v>0</v>
      </c>
      <c r="T107" s="228">
        <f>S107*H107</f>
        <v>0</v>
      </c>
      <c r="AR107" s="21" t="s">
        <v>171</v>
      </c>
      <c r="AT107" s="21" t="s">
        <v>166</v>
      </c>
      <c r="AU107" s="21" t="s">
        <v>82</v>
      </c>
      <c r="AY107" s="21" t="s">
        <v>164</v>
      </c>
      <c r="BE107" s="229">
        <f>IF(N107="základní",J107,0)</f>
        <v>0</v>
      </c>
      <c r="BF107" s="229">
        <f>IF(N107="snížená",J107,0)</f>
        <v>0</v>
      </c>
      <c r="BG107" s="229">
        <f>IF(N107="zákl. přenesená",J107,0)</f>
        <v>0</v>
      </c>
      <c r="BH107" s="229">
        <f>IF(N107="sníž. přenesená",J107,0)</f>
        <v>0</v>
      </c>
      <c r="BI107" s="229">
        <f>IF(N107="nulová",J107,0)</f>
        <v>0</v>
      </c>
      <c r="BJ107" s="21" t="s">
        <v>80</v>
      </c>
      <c r="BK107" s="229">
        <f>ROUND(I107*H107,2)</f>
        <v>0</v>
      </c>
      <c r="BL107" s="21" t="s">
        <v>171</v>
      </c>
      <c r="BM107" s="21" t="s">
        <v>182</v>
      </c>
    </row>
    <row r="108" s="10" customFormat="1" ht="29.88" customHeight="1">
      <c r="B108" s="202"/>
      <c r="C108" s="203"/>
      <c r="D108" s="204" t="s">
        <v>71</v>
      </c>
      <c r="E108" s="216" t="s">
        <v>183</v>
      </c>
      <c r="F108" s="216" t="s">
        <v>184</v>
      </c>
      <c r="G108" s="203"/>
      <c r="H108" s="203"/>
      <c r="I108" s="206"/>
      <c r="J108" s="217">
        <f>BK108</f>
        <v>0</v>
      </c>
      <c r="K108" s="203"/>
      <c r="L108" s="208"/>
      <c r="M108" s="209"/>
      <c r="N108" s="210"/>
      <c r="O108" s="210"/>
      <c r="P108" s="211">
        <f>SUM(P109:P115)</f>
        <v>0</v>
      </c>
      <c r="Q108" s="210"/>
      <c r="R108" s="211">
        <f>SUM(R109:R115)</f>
        <v>0</v>
      </c>
      <c r="S108" s="210"/>
      <c r="T108" s="212">
        <f>SUM(T109:T115)</f>
        <v>0</v>
      </c>
      <c r="AR108" s="213" t="s">
        <v>80</v>
      </c>
      <c r="AT108" s="214" t="s">
        <v>71</v>
      </c>
      <c r="AU108" s="214" t="s">
        <v>80</v>
      </c>
      <c r="AY108" s="213" t="s">
        <v>164</v>
      </c>
      <c r="BK108" s="215">
        <f>SUM(BK109:BK115)</f>
        <v>0</v>
      </c>
    </row>
    <row r="109" s="1" customFormat="1" ht="51" customHeight="1">
      <c r="B109" s="43"/>
      <c r="C109" s="218" t="s">
        <v>171</v>
      </c>
      <c r="D109" s="218" t="s">
        <v>166</v>
      </c>
      <c r="E109" s="219" t="s">
        <v>185</v>
      </c>
      <c r="F109" s="220" t="s">
        <v>186</v>
      </c>
      <c r="G109" s="221" t="s">
        <v>181</v>
      </c>
      <c r="H109" s="222">
        <v>1.458</v>
      </c>
      <c r="I109" s="223"/>
      <c r="J109" s="224">
        <f>ROUND(I109*H109,2)</f>
        <v>0</v>
      </c>
      <c r="K109" s="220" t="s">
        <v>170</v>
      </c>
      <c r="L109" s="69"/>
      <c r="M109" s="225" t="s">
        <v>21</v>
      </c>
      <c r="N109" s="226" t="s">
        <v>43</v>
      </c>
      <c r="O109" s="44"/>
      <c r="P109" s="227">
        <f>O109*H109</f>
        <v>0</v>
      </c>
      <c r="Q109" s="227">
        <v>0</v>
      </c>
      <c r="R109" s="227">
        <f>Q109*H109</f>
        <v>0</v>
      </c>
      <c r="S109" s="227">
        <v>0</v>
      </c>
      <c r="T109" s="228">
        <f>S109*H109</f>
        <v>0</v>
      </c>
      <c r="AR109" s="21" t="s">
        <v>171</v>
      </c>
      <c r="AT109" s="21" t="s">
        <v>166</v>
      </c>
      <c r="AU109" s="21" t="s">
        <v>82</v>
      </c>
      <c r="AY109" s="21" t="s">
        <v>164</v>
      </c>
      <c r="BE109" s="229">
        <f>IF(N109="základní",J109,0)</f>
        <v>0</v>
      </c>
      <c r="BF109" s="229">
        <f>IF(N109="snížená",J109,0)</f>
        <v>0</v>
      </c>
      <c r="BG109" s="229">
        <f>IF(N109="zákl. přenesená",J109,0)</f>
        <v>0</v>
      </c>
      <c r="BH109" s="229">
        <f>IF(N109="sníž. přenesená",J109,0)</f>
        <v>0</v>
      </c>
      <c r="BI109" s="229">
        <f>IF(N109="nulová",J109,0)</f>
        <v>0</v>
      </c>
      <c r="BJ109" s="21" t="s">
        <v>80</v>
      </c>
      <c r="BK109" s="229">
        <f>ROUND(I109*H109,2)</f>
        <v>0</v>
      </c>
      <c r="BL109" s="21" t="s">
        <v>171</v>
      </c>
      <c r="BM109" s="21" t="s">
        <v>187</v>
      </c>
    </row>
    <row r="110" s="1" customFormat="1" ht="38.25" customHeight="1">
      <c r="B110" s="43"/>
      <c r="C110" s="218" t="s">
        <v>188</v>
      </c>
      <c r="D110" s="218" t="s">
        <v>166</v>
      </c>
      <c r="E110" s="219" t="s">
        <v>189</v>
      </c>
      <c r="F110" s="220" t="s">
        <v>190</v>
      </c>
      <c r="G110" s="221" t="s">
        <v>181</v>
      </c>
      <c r="H110" s="222">
        <v>1.458</v>
      </c>
      <c r="I110" s="223"/>
      <c r="J110" s="224">
        <f>ROUND(I110*H110,2)</f>
        <v>0</v>
      </c>
      <c r="K110" s="220" t="s">
        <v>170</v>
      </c>
      <c r="L110" s="69"/>
      <c r="M110" s="225" t="s">
        <v>21</v>
      </c>
      <c r="N110" s="226" t="s">
        <v>43</v>
      </c>
      <c r="O110" s="44"/>
      <c r="P110" s="227">
        <f>O110*H110</f>
        <v>0</v>
      </c>
      <c r="Q110" s="227">
        <v>0</v>
      </c>
      <c r="R110" s="227">
        <f>Q110*H110</f>
        <v>0</v>
      </c>
      <c r="S110" s="227">
        <v>0</v>
      </c>
      <c r="T110" s="228">
        <f>S110*H110</f>
        <v>0</v>
      </c>
      <c r="AR110" s="21" t="s">
        <v>171</v>
      </c>
      <c r="AT110" s="21" t="s">
        <v>166</v>
      </c>
      <c r="AU110" s="21" t="s">
        <v>82</v>
      </c>
      <c r="AY110" s="21" t="s">
        <v>164</v>
      </c>
      <c r="BE110" s="229">
        <f>IF(N110="základní",J110,0)</f>
        <v>0</v>
      </c>
      <c r="BF110" s="229">
        <f>IF(N110="snížená",J110,0)</f>
        <v>0</v>
      </c>
      <c r="BG110" s="229">
        <f>IF(N110="zákl. přenesená",J110,0)</f>
        <v>0</v>
      </c>
      <c r="BH110" s="229">
        <f>IF(N110="sníž. přenesená",J110,0)</f>
        <v>0</v>
      </c>
      <c r="BI110" s="229">
        <f>IF(N110="nulová",J110,0)</f>
        <v>0</v>
      </c>
      <c r="BJ110" s="21" t="s">
        <v>80</v>
      </c>
      <c r="BK110" s="229">
        <f>ROUND(I110*H110,2)</f>
        <v>0</v>
      </c>
      <c r="BL110" s="21" t="s">
        <v>171</v>
      </c>
      <c r="BM110" s="21" t="s">
        <v>191</v>
      </c>
    </row>
    <row r="111" s="1" customFormat="1" ht="38.25" customHeight="1">
      <c r="B111" s="43"/>
      <c r="C111" s="218" t="s">
        <v>192</v>
      </c>
      <c r="D111" s="218" t="s">
        <v>166</v>
      </c>
      <c r="E111" s="219" t="s">
        <v>193</v>
      </c>
      <c r="F111" s="220" t="s">
        <v>194</v>
      </c>
      <c r="G111" s="221" t="s">
        <v>181</v>
      </c>
      <c r="H111" s="222">
        <v>1.458</v>
      </c>
      <c r="I111" s="223"/>
      <c r="J111" s="224">
        <f>ROUND(I111*H111,2)</f>
        <v>0</v>
      </c>
      <c r="K111" s="220" t="s">
        <v>170</v>
      </c>
      <c r="L111" s="69"/>
      <c r="M111" s="225" t="s">
        <v>21</v>
      </c>
      <c r="N111" s="226" t="s">
        <v>43</v>
      </c>
      <c r="O111" s="44"/>
      <c r="P111" s="227">
        <f>O111*H111</f>
        <v>0</v>
      </c>
      <c r="Q111" s="227">
        <v>0</v>
      </c>
      <c r="R111" s="227">
        <f>Q111*H111</f>
        <v>0</v>
      </c>
      <c r="S111" s="227">
        <v>0</v>
      </c>
      <c r="T111" s="228">
        <f>S111*H111</f>
        <v>0</v>
      </c>
      <c r="AR111" s="21" t="s">
        <v>171</v>
      </c>
      <c r="AT111" s="21" t="s">
        <v>166</v>
      </c>
      <c r="AU111" s="21" t="s">
        <v>82</v>
      </c>
      <c r="AY111" s="21" t="s">
        <v>164</v>
      </c>
      <c r="BE111" s="229">
        <f>IF(N111="základní",J111,0)</f>
        <v>0</v>
      </c>
      <c r="BF111" s="229">
        <f>IF(N111="snížená",J111,0)</f>
        <v>0</v>
      </c>
      <c r="BG111" s="229">
        <f>IF(N111="zákl. přenesená",J111,0)</f>
        <v>0</v>
      </c>
      <c r="BH111" s="229">
        <f>IF(N111="sníž. přenesená",J111,0)</f>
        <v>0</v>
      </c>
      <c r="BI111" s="229">
        <f>IF(N111="nulová",J111,0)</f>
        <v>0</v>
      </c>
      <c r="BJ111" s="21" t="s">
        <v>80</v>
      </c>
      <c r="BK111" s="229">
        <f>ROUND(I111*H111,2)</f>
        <v>0</v>
      </c>
      <c r="BL111" s="21" t="s">
        <v>171</v>
      </c>
      <c r="BM111" s="21" t="s">
        <v>195</v>
      </c>
    </row>
    <row r="112" s="1" customFormat="1" ht="38.25" customHeight="1">
      <c r="B112" s="43"/>
      <c r="C112" s="218" t="s">
        <v>196</v>
      </c>
      <c r="D112" s="218" t="s">
        <v>166</v>
      </c>
      <c r="E112" s="219" t="s">
        <v>197</v>
      </c>
      <c r="F112" s="220" t="s">
        <v>198</v>
      </c>
      <c r="G112" s="221" t="s">
        <v>181</v>
      </c>
      <c r="H112" s="222">
        <v>1.458</v>
      </c>
      <c r="I112" s="223"/>
      <c r="J112" s="224">
        <f>ROUND(I112*H112,2)</f>
        <v>0</v>
      </c>
      <c r="K112" s="220" t="s">
        <v>170</v>
      </c>
      <c r="L112" s="69"/>
      <c r="M112" s="225" t="s">
        <v>21</v>
      </c>
      <c r="N112" s="226" t="s">
        <v>43</v>
      </c>
      <c r="O112" s="44"/>
      <c r="P112" s="227">
        <f>O112*H112</f>
        <v>0</v>
      </c>
      <c r="Q112" s="227">
        <v>0</v>
      </c>
      <c r="R112" s="227">
        <f>Q112*H112</f>
        <v>0</v>
      </c>
      <c r="S112" s="227">
        <v>0</v>
      </c>
      <c r="T112" s="228">
        <f>S112*H112</f>
        <v>0</v>
      </c>
      <c r="AR112" s="21" t="s">
        <v>171</v>
      </c>
      <c r="AT112" s="21" t="s">
        <v>166</v>
      </c>
      <c r="AU112" s="21" t="s">
        <v>82</v>
      </c>
      <c r="AY112" s="21" t="s">
        <v>164</v>
      </c>
      <c r="BE112" s="229">
        <f>IF(N112="základní",J112,0)</f>
        <v>0</v>
      </c>
      <c r="BF112" s="229">
        <f>IF(N112="snížená",J112,0)</f>
        <v>0</v>
      </c>
      <c r="BG112" s="229">
        <f>IF(N112="zákl. přenesená",J112,0)</f>
        <v>0</v>
      </c>
      <c r="BH112" s="229">
        <f>IF(N112="sníž. přenesená",J112,0)</f>
        <v>0</v>
      </c>
      <c r="BI112" s="229">
        <f>IF(N112="nulová",J112,0)</f>
        <v>0</v>
      </c>
      <c r="BJ112" s="21" t="s">
        <v>80</v>
      </c>
      <c r="BK112" s="229">
        <f>ROUND(I112*H112,2)</f>
        <v>0</v>
      </c>
      <c r="BL112" s="21" t="s">
        <v>171</v>
      </c>
      <c r="BM112" s="21" t="s">
        <v>199</v>
      </c>
    </row>
    <row r="113" s="1" customFormat="1" ht="51" customHeight="1">
      <c r="B113" s="43"/>
      <c r="C113" s="218" t="s">
        <v>200</v>
      </c>
      <c r="D113" s="218" t="s">
        <v>166</v>
      </c>
      <c r="E113" s="219" t="s">
        <v>201</v>
      </c>
      <c r="F113" s="220" t="s">
        <v>202</v>
      </c>
      <c r="G113" s="221" t="s">
        <v>181</v>
      </c>
      <c r="H113" s="222">
        <v>14.58</v>
      </c>
      <c r="I113" s="223"/>
      <c r="J113" s="224">
        <f>ROUND(I113*H113,2)</f>
        <v>0</v>
      </c>
      <c r="K113" s="220" t="s">
        <v>170</v>
      </c>
      <c r="L113" s="69"/>
      <c r="M113" s="225" t="s">
        <v>21</v>
      </c>
      <c r="N113" s="226" t="s">
        <v>43</v>
      </c>
      <c r="O113" s="44"/>
      <c r="P113" s="227">
        <f>O113*H113</f>
        <v>0</v>
      </c>
      <c r="Q113" s="227">
        <v>0</v>
      </c>
      <c r="R113" s="227">
        <f>Q113*H113</f>
        <v>0</v>
      </c>
      <c r="S113" s="227">
        <v>0</v>
      </c>
      <c r="T113" s="228">
        <f>S113*H113</f>
        <v>0</v>
      </c>
      <c r="AR113" s="21" t="s">
        <v>171</v>
      </c>
      <c r="AT113" s="21" t="s">
        <v>166</v>
      </c>
      <c r="AU113" s="21" t="s">
        <v>82</v>
      </c>
      <c r="AY113" s="21" t="s">
        <v>164</v>
      </c>
      <c r="BE113" s="229">
        <f>IF(N113="základní",J113,0)</f>
        <v>0</v>
      </c>
      <c r="BF113" s="229">
        <f>IF(N113="snížená",J113,0)</f>
        <v>0</v>
      </c>
      <c r="BG113" s="229">
        <f>IF(N113="zákl. přenesená",J113,0)</f>
        <v>0</v>
      </c>
      <c r="BH113" s="229">
        <f>IF(N113="sníž. přenesená",J113,0)</f>
        <v>0</v>
      </c>
      <c r="BI113" s="229">
        <f>IF(N113="nulová",J113,0)</f>
        <v>0</v>
      </c>
      <c r="BJ113" s="21" t="s">
        <v>80</v>
      </c>
      <c r="BK113" s="229">
        <f>ROUND(I113*H113,2)</f>
        <v>0</v>
      </c>
      <c r="BL113" s="21" t="s">
        <v>171</v>
      </c>
      <c r="BM113" s="21" t="s">
        <v>203</v>
      </c>
    </row>
    <row r="114" s="11" customFormat="1">
      <c r="B114" s="230"/>
      <c r="C114" s="231"/>
      <c r="D114" s="232" t="s">
        <v>204</v>
      </c>
      <c r="E114" s="231"/>
      <c r="F114" s="233" t="s">
        <v>205</v>
      </c>
      <c r="G114" s="231"/>
      <c r="H114" s="234">
        <v>14.58</v>
      </c>
      <c r="I114" s="235"/>
      <c r="J114" s="231"/>
      <c r="K114" s="231"/>
      <c r="L114" s="236"/>
      <c r="M114" s="237"/>
      <c r="N114" s="238"/>
      <c r="O114" s="238"/>
      <c r="P114" s="238"/>
      <c r="Q114" s="238"/>
      <c r="R114" s="238"/>
      <c r="S114" s="238"/>
      <c r="T114" s="239"/>
      <c r="AT114" s="240" t="s">
        <v>204</v>
      </c>
      <c r="AU114" s="240" t="s">
        <v>82</v>
      </c>
      <c r="AV114" s="11" t="s">
        <v>82</v>
      </c>
      <c r="AW114" s="11" t="s">
        <v>6</v>
      </c>
      <c r="AX114" s="11" t="s">
        <v>80</v>
      </c>
      <c r="AY114" s="240" t="s">
        <v>164</v>
      </c>
    </row>
    <row r="115" s="1" customFormat="1" ht="25.5" customHeight="1">
      <c r="B115" s="43"/>
      <c r="C115" s="218" t="s">
        <v>206</v>
      </c>
      <c r="D115" s="218" t="s">
        <v>166</v>
      </c>
      <c r="E115" s="219" t="s">
        <v>207</v>
      </c>
      <c r="F115" s="220" t="s">
        <v>208</v>
      </c>
      <c r="G115" s="221" t="s">
        <v>181</v>
      </c>
      <c r="H115" s="222">
        <v>1.458</v>
      </c>
      <c r="I115" s="223"/>
      <c r="J115" s="224">
        <f>ROUND(I115*H115,2)</f>
        <v>0</v>
      </c>
      <c r="K115" s="220" t="s">
        <v>170</v>
      </c>
      <c r="L115" s="69"/>
      <c r="M115" s="225" t="s">
        <v>21</v>
      </c>
      <c r="N115" s="226" t="s">
        <v>43</v>
      </c>
      <c r="O115" s="44"/>
      <c r="P115" s="227">
        <f>O115*H115</f>
        <v>0</v>
      </c>
      <c r="Q115" s="227">
        <v>0</v>
      </c>
      <c r="R115" s="227">
        <f>Q115*H115</f>
        <v>0</v>
      </c>
      <c r="S115" s="227">
        <v>0</v>
      </c>
      <c r="T115" s="228">
        <f>S115*H115</f>
        <v>0</v>
      </c>
      <c r="AR115" s="21" t="s">
        <v>171</v>
      </c>
      <c r="AT115" s="21" t="s">
        <v>166</v>
      </c>
      <c r="AU115" s="21" t="s">
        <v>82</v>
      </c>
      <c r="AY115" s="21" t="s">
        <v>164</v>
      </c>
      <c r="BE115" s="229">
        <f>IF(N115="základní",J115,0)</f>
        <v>0</v>
      </c>
      <c r="BF115" s="229">
        <f>IF(N115="snížená",J115,0)</f>
        <v>0</v>
      </c>
      <c r="BG115" s="229">
        <f>IF(N115="zákl. přenesená",J115,0)</f>
        <v>0</v>
      </c>
      <c r="BH115" s="229">
        <f>IF(N115="sníž. přenesená",J115,0)</f>
        <v>0</v>
      </c>
      <c r="BI115" s="229">
        <f>IF(N115="nulová",J115,0)</f>
        <v>0</v>
      </c>
      <c r="BJ115" s="21" t="s">
        <v>80</v>
      </c>
      <c r="BK115" s="229">
        <f>ROUND(I115*H115,2)</f>
        <v>0</v>
      </c>
      <c r="BL115" s="21" t="s">
        <v>171</v>
      </c>
      <c r="BM115" s="21" t="s">
        <v>209</v>
      </c>
    </row>
    <row r="116" s="10" customFormat="1" ht="29.88" customHeight="1">
      <c r="B116" s="202"/>
      <c r="C116" s="203"/>
      <c r="D116" s="204" t="s">
        <v>71</v>
      </c>
      <c r="E116" s="216" t="s">
        <v>210</v>
      </c>
      <c r="F116" s="216" t="s">
        <v>211</v>
      </c>
      <c r="G116" s="203"/>
      <c r="H116" s="203"/>
      <c r="I116" s="206"/>
      <c r="J116" s="217">
        <f>BK116</f>
        <v>0</v>
      </c>
      <c r="K116" s="203"/>
      <c r="L116" s="208"/>
      <c r="M116" s="209"/>
      <c r="N116" s="210"/>
      <c r="O116" s="210"/>
      <c r="P116" s="211">
        <f>SUM(P117:P120)</f>
        <v>0</v>
      </c>
      <c r="Q116" s="210"/>
      <c r="R116" s="211">
        <f>SUM(R117:R120)</f>
        <v>3.4100000000000001</v>
      </c>
      <c r="S116" s="210"/>
      <c r="T116" s="212">
        <f>SUM(T117:T120)</f>
        <v>0</v>
      </c>
      <c r="AR116" s="213" t="s">
        <v>80</v>
      </c>
      <c r="AT116" s="214" t="s">
        <v>71</v>
      </c>
      <c r="AU116" s="214" t="s">
        <v>80</v>
      </c>
      <c r="AY116" s="213" t="s">
        <v>164</v>
      </c>
      <c r="BK116" s="215">
        <f>SUM(BK117:BK120)</f>
        <v>0</v>
      </c>
    </row>
    <row r="117" s="1" customFormat="1" ht="16.5" customHeight="1">
      <c r="B117" s="43"/>
      <c r="C117" s="218" t="s">
        <v>212</v>
      </c>
      <c r="D117" s="218" t="s">
        <v>166</v>
      </c>
      <c r="E117" s="219" t="s">
        <v>213</v>
      </c>
      <c r="F117" s="220" t="s">
        <v>214</v>
      </c>
      <c r="G117" s="221" t="s">
        <v>181</v>
      </c>
      <c r="H117" s="222">
        <v>1.458</v>
      </c>
      <c r="I117" s="223"/>
      <c r="J117" s="224">
        <f>ROUND(I117*H117,2)</f>
        <v>0</v>
      </c>
      <c r="K117" s="220" t="s">
        <v>170</v>
      </c>
      <c r="L117" s="69"/>
      <c r="M117" s="225" t="s">
        <v>21</v>
      </c>
      <c r="N117" s="226" t="s">
        <v>43</v>
      </c>
      <c r="O117" s="44"/>
      <c r="P117" s="227">
        <f>O117*H117</f>
        <v>0</v>
      </c>
      <c r="Q117" s="227">
        <v>0</v>
      </c>
      <c r="R117" s="227">
        <f>Q117*H117</f>
        <v>0</v>
      </c>
      <c r="S117" s="227">
        <v>0</v>
      </c>
      <c r="T117" s="228">
        <f>S117*H117</f>
        <v>0</v>
      </c>
      <c r="AR117" s="21" t="s">
        <v>171</v>
      </c>
      <c r="AT117" s="21" t="s">
        <v>166</v>
      </c>
      <c r="AU117" s="21" t="s">
        <v>82</v>
      </c>
      <c r="AY117" s="21" t="s">
        <v>164</v>
      </c>
      <c r="BE117" s="229">
        <f>IF(N117="základní",J117,0)</f>
        <v>0</v>
      </c>
      <c r="BF117" s="229">
        <f>IF(N117="snížená",J117,0)</f>
        <v>0</v>
      </c>
      <c r="BG117" s="229">
        <f>IF(N117="zákl. přenesená",J117,0)</f>
        <v>0</v>
      </c>
      <c r="BH117" s="229">
        <f>IF(N117="sníž. přenesená",J117,0)</f>
        <v>0</v>
      </c>
      <c r="BI117" s="229">
        <f>IF(N117="nulová",J117,0)</f>
        <v>0</v>
      </c>
      <c r="BJ117" s="21" t="s">
        <v>80</v>
      </c>
      <c r="BK117" s="229">
        <f>ROUND(I117*H117,2)</f>
        <v>0</v>
      </c>
      <c r="BL117" s="21" t="s">
        <v>171</v>
      </c>
      <c r="BM117" s="21" t="s">
        <v>215</v>
      </c>
    </row>
    <row r="118" s="1" customFormat="1" ht="16.5" customHeight="1">
      <c r="B118" s="43"/>
      <c r="C118" s="218" t="s">
        <v>216</v>
      </c>
      <c r="D118" s="218" t="s">
        <v>166</v>
      </c>
      <c r="E118" s="219" t="s">
        <v>217</v>
      </c>
      <c r="F118" s="220" t="s">
        <v>218</v>
      </c>
      <c r="G118" s="221" t="s">
        <v>219</v>
      </c>
      <c r="H118" s="222">
        <v>2.3330000000000002</v>
      </c>
      <c r="I118" s="223"/>
      <c r="J118" s="224">
        <f>ROUND(I118*H118,2)</f>
        <v>0</v>
      </c>
      <c r="K118" s="220" t="s">
        <v>170</v>
      </c>
      <c r="L118" s="69"/>
      <c r="M118" s="225" t="s">
        <v>21</v>
      </c>
      <c r="N118" s="226" t="s">
        <v>43</v>
      </c>
      <c r="O118" s="44"/>
      <c r="P118" s="227">
        <f>O118*H118</f>
        <v>0</v>
      </c>
      <c r="Q118" s="227">
        <v>0</v>
      </c>
      <c r="R118" s="227">
        <f>Q118*H118</f>
        <v>0</v>
      </c>
      <c r="S118" s="227">
        <v>0</v>
      </c>
      <c r="T118" s="228">
        <f>S118*H118</f>
        <v>0</v>
      </c>
      <c r="AR118" s="21" t="s">
        <v>171</v>
      </c>
      <c r="AT118" s="21" t="s">
        <v>166</v>
      </c>
      <c r="AU118" s="21" t="s">
        <v>82</v>
      </c>
      <c r="AY118" s="21" t="s">
        <v>164</v>
      </c>
      <c r="BE118" s="229">
        <f>IF(N118="základní",J118,0)</f>
        <v>0</v>
      </c>
      <c r="BF118" s="229">
        <f>IF(N118="snížená",J118,0)</f>
        <v>0</v>
      </c>
      <c r="BG118" s="229">
        <f>IF(N118="zákl. přenesená",J118,0)</f>
        <v>0</v>
      </c>
      <c r="BH118" s="229">
        <f>IF(N118="sníž. přenesená",J118,0)</f>
        <v>0</v>
      </c>
      <c r="BI118" s="229">
        <f>IF(N118="nulová",J118,0)</f>
        <v>0</v>
      </c>
      <c r="BJ118" s="21" t="s">
        <v>80</v>
      </c>
      <c r="BK118" s="229">
        <f>ROUND(I118*H118,2)</f>
        <v>0</v>
      </c>
      <c r="BL118" s="21" t="s">
        <v>171</v>
      </c>
      <c r="BM118" s="21" t="s">
        <v>220</v>
      </c>
    </row>
    <row r="119" s="1" customFormat="1" ht="25.5" customHeight="1">
      <c r="B119" s="43"/>
      <c r="C119" s="218" t="s">
        <v>221</v>
      </c>
      <c r="D119" s="218" t="s">
        <v>166</v>
      </c>
      <c r="E119" s="219" t="s">
        <v>222</v>
      </c>
      <c r="F119" s="220" t="s">
        <v>223</v>
      </c>
      <c r="G119" s="221" t="s">
        <v>181</v>
      </c>
      <c r="H119" s="222">
        <v>1.6240000000000001</v>
      </c>
      <c r="I119" s="223"/>
      <c r="J119" s="224">
        <f>ROUND(I119*H119,2)</f>
        <v>0</v>
      </c>
      <c r="K119" s="220" t="s">
        <v>170</v>
      </c>
      <c r="L119" s="69"/>
      <c r="M119" s="225" t="s">
        <v>21</v>
      </c>
      <c r="N119" s="226" t="s">
        <v>43</v>
      </c>
      <c r="O119" s="44"/>
      <c r="P119" s="227">
        <f>O119*H119</f>
        <v>0</v>
      </c>
      <c r="Q119" s="227">
        <v>0</v>
      </c>
      <c r="R119" s="227">
        <f>Q119*H119</f>
        <v>0</v>
      </c>
      <c r="S119" s="227">
        <v>0</v>
      </c>
      <c r="T119" s="228">
        <f>S119*H119</f>
        <v>0</v>
      </c>
      <c r="AR119" s="21" t="s">
        <v>171</v>
      </c>
      <c r="AT119" s="21" t="s">
        <v>166</v>
      </c>
      <c r="AU119" s="21" t="s">
        <v>82</v>
      </c>
      <c r="AY119" s="21" t="s">
        <v>164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21" t="s">
        <v>80</v>
      </c>
      <c r="BK119" s="229">
        <f>ROUND(I119*H119,2)</f>
        <v>0</v>
      </c>
      <c r="BL119" s="21" t="s">
        <v>171</v>
      </c>
      <c r="BM119" s="21" t="s">
        <v>224</v>
      </c>
    </row>
    <row r="120" s="1" customFormat="1" ht="16.5" customHeight="1">
      <c r="B120" s="43"/>
      <c r="C120" s="241" t="s">
        <v>176</v>
      </c>
      <c r="D120" s="241" t="s">
        <v>225</v>
      </c>
      <c r="E120" s="242" t="s">
        <v>226</v>
      </c>
      <c r="F120" s="243" t="s">
        <v>227</v>
      </c>
      <c r="G120" s="244" t="s">
        <v>219</v>
      </c>
      <c r="H120" s="245">
        <v>3.4100000000000001</v>
      </c>
      <c r="I120" s="246"/>
      <c r="J120" s="247">
        <f>ROUND(I120*H120,2)</f>
        <v>0</v>
      </c>
      <c r="K120" s="243" t="s">
        <v>170</v>
      </c>
      <c r="L120" s="248"/>
      <c r="M120" s="249" t="s">
        <v>21</v>
      </c>
      <c r="N120" s="250" t="s">
        <v>43</v>
      </c>
      <c r="O120" s="44"/>
      <c r="P120" s="227">
        <f>O120*H120</f>
        <v>0</v>
      </c>
      <c r="Q120" s="227">
        <v>1</v>
      </c>
      <c r="R120" s="227">
        <f>Q120*H120</f>
        <v>3.4100000000000001</v>
      </c>
      <c r="S120" s="227">
        <v>0</v>
      </c>
      <c r="T120" s="228">
        <f>S120*H120</f>
        <v>0</v>
      </c>
      <c r="AR120" s="21" t="s">
        <v>200</v>
      </c>
      <c r="AT120" s="21" t="s">
        <v>225</v>
      </c>
      <c r="AU120" s="21" t="s">
        <v>82</v>
      </c>
      <c r="AY120" s="21" t="s">
        <v>164</v>
      </c>
      <c r="BE120" s="229">
        <f>IF(N120="základní",J120,0)</f>
        <v>0</v>
      </c>
      <c r="BF120" s="229">
        <f>IF(N120="snížená",J120,0)</f>
        <v>0</v>
      </c>
      <c r="BG120" s="229">
        <f>IF(N120="zákl. přenesená",J120,0)</f>
        <v>0</v>
      </c>
      <c r="BH120" s="229">
        <f>IF(N120="sníž. přenesená",J120,0)</f>
        <v>0</v>
      </c>
      <c r="BI120" s="229">
        <f>IF(N120="nulová",J120,0)</f>
        <v>0</v>
      </c>
      <c r="BJ120" s="21" t="s">
        <v>80</v>
      </c>
      <c r="BK120" s="229">
        <f>ROUND(I120*H120,2)</f>
        <v>0</v>
      </c>
      <c r="BL120" s="21" t="s">
        <v>171</v>
      </c>
      <c r="BM120" s="21" t="s">
        <v>228</v>
      </c>
    </row>
    <row r="121" s="10" customFormat="1" ht="29.88" customHeight="1">
      <c r="B121" s="202"/>
      <c r="C121" s="203"/>
      <c r="D121" s="204" t="s">
        <v>71</v>
      </c>
      <c r="E121" s="216" t="s">
        <v>82</v>
      </c>
      <c r="F121" s="216" t="s">
        <v>229</v>
      </c>
      <c r="G121" s="203"/>
      <c r="H121" s="203"/>
      <c r="I121" s="206"/>
      <c r="J121" s="217">
        <f>BK121</f>
        <v>0</v>
      </c>
      <c r="K121" s="203"/>
      <c r="L121" s="208"/>
      <c r="M121" s="209"/>
      <c r="N121" s="210"/>
      <c r="O121" s="210"/>
      <c r="P121" s="211">
        <f>SUM(P122:P128)</f>
        <v>0</v>
      </c>
      <c r="Q121" s="210"/>
      <c r="R121" s="211">
        <f>SUM(R122:R128)</f>
        <v>1.3118008235094001</v>
      </c>
      <c r="S121" s="210"/>
      <c r="T121" s="212">
        <f>SUM(T122:T128)</f>
        <v>0</v>
      </c>
      <c r="AR121" s="213" t="s">
        <v>80</v>
      </c>
      <c r="AT121" s="214" t="s">
        <v>71</v>
      </c>
      <c r="AU121" s="214" t="s">
        <v>80</v>
      </c>
      <c r="AY121" s="213" t="s">
        <v>164</v>
      </c>
      <c r="BK121" s="215">
        <f>SUM(BK122:BK128)</f>
        <v>0</v>
      </c>
    </row>
    <row r="122" s="1" customFormat="1" ht="38.25" customHeight="1">
      <c r="B122" s="43"/>
      <c r="C122" s="218" t="s">
        <v>230</v>
      </c>
      <c r="D122" s="218" t="s">
        <v>166</v>
      </c>
      <c r="E122" s="219" t="s">
        <v>231</v>
      </c>
      <c r="F122" s="220" t="s">
        <v>232</v>
      </c>
      <c r="G122" s="221" t="s">
        <v>169</v>
      </c>
      <c r="H122" s="222">
        <v>3.2400000000000002</v>
      </c>
      <c r="I122" s="223"/>
      <c r="J122" s="224">
        <f>ROUND(I122*H122,2)</f>
        <v>0</v>
      </c>
      <c r="K122" s="220" t="s">
        <v>170</v>
      </c>
      <c r="L122" s="69"/>
      <c r="M122" s="225" t="s">
        <v>21</v>
      </c>
      <c r="N122" s="226" t="s">
        <v>43</v>
      </c>
      <c r="O122" s="44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AR122" s="21" t="s">
        <v>171</v>
      </c>
      <c r="AT122" s="21" t="s">
        <v>166</v>
      </c>
      <c r="AU122" s="21" t="s">
        <v>82</v>
      </c>
      <c r="AY122" s="21" t="s">
        <v>164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21" t="s">
        <v>80</v>
      </c>
      <c r="BK122" s="229">
        <f>ROUND(I122*H122,2)</f>
        <v>0</v>
      </c>
      <c r="BL122" s="21" t="s">
        <v>171</v>
      </c>
      <c r="BM122" s="21" t="s">
        <v>233</v>
      </c>
    </row>
    <row r="123" s="1" customFormat="1" ht="25.5" customHeight="1">
      <c r="B123" s="43"/>
      <c r="C123" s="218" t="s">
        <v>10</v>
      </c>
      <c r="D123" s="218" t="s">
        <v>166</v>
      </c>
      <c r="E123" s="219" t="s">
        <v>234</v>
      </c>
      <c r="F123" s="220" t="s">
        <v>235</v>
      </c>
      <c r="G123" s="221" t="s">
        <v>181</v>
      </c>
      <c r="H123" s="222">
        <v>0.32400000000000001</v>
      </c>
      <c r="I123" s="223"/>
      <c r="J123" s="224">
        <f>ROUND(I123*H123,2)</f>
        <v>0</v>
      </c>
      <c r="K123" s="220" t="s">
        <v>170</v>
      </c>
      <c r="L123" s="69"/>
      <c r="M123" s="225" t="s">
        <v>21</v>
      </c>
      <c r="N123" s="226" t="s">
        <v>43</v>
      </c>
      <c r="O123" s="44"/>
      <c r="P123" s="227">
        <f>O123*H123</f>
        <v>0</v>
      </c>
      <c r="Q123" s="227">
        <v>2.1600000000000001</v>
      </c>
      <c r="R123" s="227">
        <f>Q123*H123</f>
        <v>0.69984000000000002</v>
      </c>
      <c r="S123" s="227">
        <v>0</v>
      </c>
      <c r="T123" s="228">
        <f>S123*H123</f>
        <v>0</v>
      </c>
      <c r="AR123" s="21" t="s">
        <v>171</v>
      </c>
      <c r="AT123" s="21" t="s">
        <v>166</v>
      </c>
      <c r="AU123" s="21" t="s">
        <v>82</v>
      </c>
      <c r="AY123" s="21" t="s">
        <v>164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21" t="s">
        <v>80</v>
      </c>
      <c r="BK123" s="229">
        <f>ROUND(I123*H123,2)</f>
        <v>0</v>
      </c>
      <c r="BL123" s="21" t="s">
        <v>171</v>
      </c>
      <c r="BM123" s="21" t="s">
        <v>236</v>
      </c>
    </row>
    <row r="124" s="1" customFormat="1" ht="25.5" customHeight="1">
      <c r="B124" s="43"/>
      <c r="C124" s="218" t="s">
        <v>183</v>
      </c>
      <c r="D124" s="218" t="s">
        <v>166</v>
      </c>
      <c r="E124" s="219" t="s">
        <v>237</v>
      </c>
      <c r="F124" s="220" t="s">
        <v>238</v>
      </c>
      <c r="G124" s="221" t="s">
        <v>181</v>
      </c>
      <c r="H124" s="222">
        <v>0.064000000000000001</v>
      </c>
      <c r="I124" s="223"/>
      <c r="J124" s="224">
        <f>ROUND(I124*H124,2)</f>
        <v>0</v>
      </c>
      <c r="K124" s="220" t="s">
        <v>170</v>
      </c>
      <c r="L124" s="69"/>
      <c r="M124" s="225" t="s">
        <v>21</v>
      </c>
      <c r="N124" s="226" t="s">
        <v>43</v>
      </c>
      <c r="O124" s="44"/>
      <c r="P124" s="227">
        <f>O124*H124</f>
        <v>0</v>
      </c>
      <c r="Q124" s="227">
        <v>2.4532922039999998</v>
      </c>
      <c r="R124" s="227">
        <f>Q124*H124</f>
        <v>0.15701070105599999</v>
      </c>
      <c r="S124" s="227">
        <v>0</v>
      </c>
      <c r="T124" s="228">
        <f>S124*H124</f>
        <v>0</v>
      </c>
      <c r="AR124" s="21" t="s">
        <v>171</v>
      </c>
      <c r="AT124" s="21" t="s">
        <v>166</v>
      </c>
      <c r="AU124" s="21" t="s">
        <v>82</v>
      </c>
      <c r="AY124" s="21" t="s">
        <v>164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21" t="s">
        <v>80</v>
      </c>
      <c r="BK124" s="229">
        <f>ROUND(I124*H124,2)</f>
        <v>0</v>
      </c>
      <c r="BL124" s="21" t="s">
        <v>171</v>
      </c>
      <c r="BM124" s="21" t="s">
        <v>239</v>
      </c>
    </row>
    <row r="125" s="1" customFormat="1" ht="16.5" customHeight="1">
      <c r="B125" s="43"/>
      <c r="C125" s="218" t="s">
        <v>210</v>
      </c>
      <c r="D125" s="218" t="s">
        <v>166</v>
      </c>
      <c r="E125" s="219" t="s">
        <v>240</v>
      </c>
      <c r="F125" s="220" t="s">
        <v>241</v>
      </c>
      <c r="G125" s="221" t="s">
        <v>169</v>
      </c>
      <c r="H125" s="222">
        <v>0.47999999999999998</v>
      </c>
      <c r="I125" s="223"/>
      <c r="J125" s="224">
        <f>ROUND(I125*H125,2)</f>
        <v>0</v>
      </c>
      <c r="K125" s="220" t="s">
        <v>170</v>
      </c>
      <c r="L125" s="69"/>
      <c r="M125" s="225" t="s">
        <v>21</v>
      </c>
      <c r="N125" s="226" t="s">
        <v>43</v>
      </c>
      <c r="O125" s="44"/>
      <c r="P125" s="227">
        <f>O125*H125</f>
        <v>0</v>
      </c>
      <c r="Q125" s="227">
        <v>0.0024719</v>
      </c>
      <c r="R125" s="227">
        <f>Q125*H125</f>
        <v>0.001186512</v>
      </c>
      <c r="S125" s="227">
        <v>0</v>
      </c>
      <c r="T125" s="228">
        <f>S125*H125</f>
        <v>0</v>
      </c>
      <c r="AR125" s="21" t="s">
        <v>171</v>
      </c>
      <c r="AT125" s="21" t="s">
        <v>166</v>
      </c>
      <c r="AU125" s="21" t="s">
        <v>82</v>
      </c>
      <c r="AY125" s="21" t="s">
        <v>164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21" t="s">
        <v>80</v>
      </c>
      <c r="BK125" s="229">
        <f>ROUND(I125*H125,2)</f>
        <v>0</v>
      </c>
      <c r="BL125" s="21" t="s">
        <v>171</v>
      </c>
      <c r="BM125" s="21" t="s">
        <v>242</v>
      </c>
    </row>
    <row r="126" s="1" customFormat="1" ht="16.5" customHeight="1">
      <c r="B126" s="43"/>
      <c r="C126" s="218" t="s">
        <v>243</v>
      </c>
      <c r="D126" s="218" t="s">
        <v>166</v>
      </c>
      <c r="E126" s="219" t="s">
        <v>244</v>
      </c>
      <c r="F126" s="220" t="s">
        <v>245</v>
      </c>
      <c r="G126" s="221" t="s">
        <v>169</v>
      </c>
      <c r="H126" s="222">
        <v>0.47999999999999998</v>
      </c>
      <c r="I126" s="223"/>
      <c r="J126" s="224">
        <f>ROUND(I126*H126,2)</f>
        <v>0</v>
      </c>
      <c r="K126" s="220" t="s">
        <v>170</v>
      </c>
      <c r="L126" s="69"/>
      <c r="M126" s="225" t="s">
        <v>21</v>
      </c>
      <c r="N126" s="226" t="s">
        <v>43</v>
      </c>
      <c r="O126" s="44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AR126" s="21" t="s">
        <v>171</v>
      </c>
      <c r="AT126" s="21" t="s">
        <v>166</v>
      </c>
      <c r="AU126" s="21" t="s">
        <v>82</v>
      </c>
      <c r="AY126" s="21" t="s">
        <v>164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21" t="s">
        <v>80</v>
      </c>
      <c r="BK126" s="229">
        <f>ROUND(I126*H126,2)</f>
        <v>0</v>
      </c>
      <c r="BL126" s="21" t="s">
        <v>171</v>
      </c>
      <c r="BM126" s="21" t="s">
        <v>246</v>
      </c>
    </row>
    <row r="127" s="1" customFormat="1" ht="25.5" customHeight="1">
      <c r="B127" s="43"/>
      <c r="C127" s="218" t="s">
        <v>247</v>
      </c>
      <c r="D127" s="218" t="s">
        <v>166</v>
      </c>
      <c r="E127" s="219" t="s">
        <v>248</v>
      </c>
      <c r="F127" s="220" t="s">
        <v>249</v>
      </c>
      <c r="G127" s="221" t="s">
        <v>219</v>
      </c>
      <c r="H127" s="222">
        <v>0.0030000000000000001</v>
      </c>
      <c r="I127" s="223"/>
      <c r="J127" s="224">
        <f>ROUND(I127*H127,2)</f>
        <v>0</v>
      </c>
      <c r="K127" s="220" t="s">
        <v>170</v>
      </c>
      <c r="L127" s="69"/>
      <c r="M127" s="225" t="s">
        <v>21</v>
      </c>
      <c r="N127" s="226" t="s">
        <v>43</v>
      </c>
      <c r="O127" s="44"/>
      <c r="P127" s="227">
        <f>O127*H127</f>
        <v>0</v>
      </c>
      <c r="Q127" s="227">
        <v>1.0525888178</v>
      </c>
      <c r="R127" s="227">
        <f>Q127*H127</f>
        <v>0.0031577664534000001</v>
      </c>
      <c r="S127" s="227">
        <v>0</v>
      </c>
      <c r="T127" s="228">
        <f>S127*H127</f>
        <v>0</v>
      </c>
      <c r="AR127" s="21" t="s">
        <v>171</v>
      </c>
      <c r="AT127" s="21" t="s">
        <v>166</v>
      </c>
      <c r="AU127" s="21" t="s">
        <v>82</v>
      </c>
      <c r="AY127" s="21" t="s">
        <v>164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21" t="s">
        <v>80</v>
      </c>
      <c r="BK127" s="229">
        <f>ROUND(I127*H127,2)</f>
        <v>0</v>
      </c>
      <c r="BL127" s="21" t="s">
        <v>171</v>
      </c>
      <c r="BM127" s="21" t="s">
        <v>250</v>
      </c>
    </row>
    <row r="128" s="1" customFormat="1" ht="25.5" customHeight="1">
      <c r="B128" s="43"/>
      <c r="C128" s="218" t="s">
        <v>251</v>
      </c>
      <c r="D128" s="218" t="s">
        <v>166</v>
      </c>
      <c r="E128" s="219" t="s">
        <v>252</v>
      </c>
      <c r="F128" s="220" t="s">
        <v>253</v>
      </c>
      <c r="G128" s="221" t="s">
        <v>169</v>
      </c>
      <c r="H128" s="222">
        <v>1.3</v>
      </c>
      <c r="I128" s="223"/>
      <c r="J128" s="224">
        <f>ROUND(I128*H128,2)</f>
        <v>0</v>
      </c>
      <c r="K128" s="220" t="s">
        <v>170</v>
      </c>
      <c r="L128" s="69"/>
      <c r="M128" s="225" t="s">
        <v>21</v>
      </c>
      <c r="N128" s="226" t="s">
        <v>43</v>
      </c>
      <c r="O128" s="44"/>
      <c r="P128" s="227">
        <f>O128*H128</f>
        <v>0</v>
      </c>
      <c r="Q128" s="227">
        <v>0.34661987999999999</v>
      </c>
      <c r="R128" s="227">
        <f>Q128*H128</f>
        <v>0.45060584399999998</v>
      </c>
      <c r="S128" s="227">
        <v>0</v>
      </c>
      <c r="T128" s="228">
        <f>S128*H128</f>
        <v>0</v>
      </c>
      <c r="AR128" s="21" t="s">
        <v>171</v>
      </c>
      <c r="AT128" s="21" t="s">
        <v>166</v>
      </c>
      <c r="AU128" s="21" t="s">
        <v>82</v>
      </c>
      <c r="AY128" s="21" t="s">
        <v>164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21" t="s">
        <v>80</v>
      </c>
      <c r="BK128" s="229">
        <f>ROUND(I128*H128,2)</f>
        <v>0</v>
      </c>
      <c r="BL128" s="21" t="s">
        <v>171</v>
      </c>
      <c r="BM128" s="21" t="s">
        <v>254</v>
      </c>
    </row>
    <row r="129" s="10" customFormat="1" ht="29.88" customHeight="1">
      <c r="B129" s="202"/>
      <c r="C129" s="203"/>
      <c r="D129" s="204" t="s">
        <v>71</v>
      </c>
      <c r="E129" s="216" t="s">
        <v>178</v>
      </c>
      <c r="F129" s="216" t="s">
        <v>255</v>
      </c>
      <c r="G129" s="203"/>
      <c r="H129" s="203"/>
      <c r="I129" s="206"/>
      <c r="J129" s="217">
        <f>BK129</f>
        <v>0</v>
      </c>
      <c r="K129" s="203"/>
      <c r="L129" s="208"/>
      <c r="M129" s="209"/>
      <c r="N129" s="210"/>
      <c r="O129" s="210"/>
      <c r="P129" s="211">
        <f>SUM(P130:P131)</f>
        <v>0</v>
      </c>
      <c r="Q129" s="210"/>
      <c r="R129" s="211">
        <f>SUM(R130:R131)</f>
        <v>0.023955256000000001</v>
      </c>
      <c r="S129" s="210"/>
      <c r="T129" s="212">
        <f>SUM(T130:T131)</f>
        <v>0.00089599999999999999</v>
      </c>
      <c r="AR129" s="213" t="s">
        <v>80</v>
      </c>
      <c r="AT129" s="214" t="s">
        <v>71</v>
      </c>
      <c r="AU129" s="214" t="s">
        <v>80</v>
      </c>
      <c r="AY129" s="213" t="s">
        <v>164</v>
      </c>
      <c r="BK129" s="215">
        <f>SUM(BK130:BK131)</f>
        <v>0</v>
      </c>
    </row>
    <row r="130" s="1" customFormat="1" ht="25.5" customHeight="1">
      <c r="B130" s="43"/>
      <c r="C130" s="218" t="s">
        <v>9</v>
      </c>
      <c r="D130" s="218" t="s">
        <v>166</v>
      </c>
      <c r="E130" s="219" t="s">
        <v>256</v>
      </c>
      <c r="F130" s="220" t="s">
        <v>257</v>
      </c>
      <c r="G130" s="221" t="s">
        <v>258</v>
      </c>
      <c r="H130" s="222">
        <v>22.399999999999999</v>
      </c>
      <c r="I130" s="223"/>
      <c r="J130" s="224">
        <f>ROUND(I130*H130,2)</f>
        <v>0</v>
      </c>
      <c r="K130" s="220" t="s">
        <v>21</v>
      </c>
      <c r="L130" s="69"/>
      <c r="M130" s="225" t="s">
        <v>21</v>
      </c>
      <c r="N130" s="226" t="s">
        <v>43</v>
      </c>
      <c r="O130" s="44"/>
      <c r="P130" s="227">
        <f>O130*H130</f>
        <v>0</v>
      </c>
      <c r="Q130" s="227">
        <v>6.1439999999999995E-05</v>
      </c>
      <c r="R130" s="227">
        <f>Q130*H130</f>
        <v>0.0013762559999999998</v>
      </c>
      <c r="S130" s="227">
        <v>4.0000000000000003E-05</v>
      </c>
      <c r="T130" s="228">
        <f>S130*H130</f>
        <v>0.00089599999999999999</v>
      </c>
      <c r="AR130" s="21" t="s">
        <v>171</v>
      </c>
      <c r="AT130" s="21" t="s">
        <v>166</v>
      </c>
      <c r="AU130" s="21" t="s">
        <v>82</v>
      </c>
      <c r="AY130" s="21" t="s">
        <v>164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21" t="s">
        <v>80</v>
      </c>
      <c r="BK130" s="229">
        <f>ROUND(I130*H130,2)</f>
        <v>0</v>
      </c>
      <c r="BL130" s="21" t="s">
        <v>171</v>
      </c>
      <c r="BM130" s="21" t="s">
        <v>259</v>
      </c>
    </row>
    <row r="131" s="1" customFormat="1" ht="38.25" customHeight="1">
      <c r="B131" s="43"/>
      <c r="C131" s="241" t="s">
        <v>260</v>
      </c>
      <c r="D131" s="241" t="s">
        <v>225</v>
      </c>
      <c r="E131" s="242" t="s">
        <v>261</v>
      </c>
      <c r="F131" s="243" t="s">
        <v>262</v>
      </c>
      <c r="G131" s="244" t="s">
        <v>263</v>
      </c>
      <c r="H131" s="245">
        <v>22.579000000000001</v>
      </c>
      <c r="I131" s="246"/>
      <c r="J131" s="247">
        <f>ROUND(I131*H131,2)</f>
        <v>0</v>
      </c>
      <c r="K131" s="243" t="s">
        <v>21</v>
      </c>
      <c r="L131" s="248"/>
      <c r="M131" s="249" t="s">
        <v>21</v>
      </c>
      <c r="N131" s="250" t="s">
        <v>43</v>
      </c>
      <c r="O131" s="44"/>
      <c r="P131" s="227">
        <f>O131*H131</f>
        <v>0</v>
      </c>
      <c r="Q131" s="227">
        <v>0.001</v>
      </c>
      <c r="R131" s="227">
        <f>Q131*H131</f>
        <v>0.022579000000000002</v>
      </c>
      <c r="S131" s="227">
        <v>0</v>
      </c>
      <c r="T131" s="228">
        <f>S131*H131</f>
        <v>0</v>
      </c>
      <c r="AR131" s="21" t="s">
        <v>200</v>
      </c>
      <c r="AT131" s="21" t="s">
        <v>225</v>
      </c>
      <c r="AU131" s="21" t="s">
        <v>82</v>
      </c>
      <c r="AY131" s="21" t="s">
        <v>164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21" t="s">
        <v>80</v>
      </c>
      <c r="BK131" s="229">
        <f>ROUND(I131*H131,2)</f>
        <v>0</v>
      </c>
      <c r="BL131" s="21" t="s">
        <v>171</v>
      </c>
      <c r="BM131" s="21" t="s">
        <v>264</v>
      </c>
    </row>
    <row r="132" s="10" customFormat="1" ht="29.88" customHeight="1">
      <c r="B132" s="202"/>
      <c r="C132" s="203"/>
      <c r="D132" s="204" t="s">
        <v>71</v>
      </c>
      <c r="E132" s="216" t="s">
        <v>192</v>
      </c>
      <c r="F132" s="216" t="s">
        <v>265</v>
      </c>
      <c r="G132" s="203"/>
      <c r="H132" s="203"/>
      <c r="I132" s="206"/>
      <c r="J132" s="217">
        <f>BK132</f>
        <v>0</v>
      </c>
      <c r="K132" s="203"/>
      <c r="L132" s="208"/>
      <c r="M132" s="209"/>
      <c r="N132" s="210"/>
      <c r="O132" s="210"/>
      <c r="P132" s="211">
        <f>SUM(P133:P141)</f>
        <v>0</v>
      </c>
      <c r="Q132" s="210"/>
      <c r="R132" s="211">
        <f>SUM(R133:R141)</f>
        <v>8.797697359999999</v>
      </c>
      <c r="S132" s="210"/>
      <c r="T132" s="212">
        <f>SUM(T133:T141)</f>
        <v>0</v>
      </c>
      <c r="AR132" s="213" t="s">
        <v>80</v>
      </c>
      <c r="AT132" s="214" t="s">
        <v>71</v>
      </c>
      <c r="AU132" s="214" t="s">
        <v>80</v>
      </c>
      <c r="AY132" s="213" t="s">
        <v>164</v>
      </c>
      <c r="BK132" s="215">
        <f>SUM(BK133:BK141)</f>
        <v>0</v>
      </c>
    </row>
    <row r="133" s="1" customFormat="1" ht="25.5" customHeight="1">
      <c r="B133" s="43"/>
      <c r="C133" s="218" t="s">
        <v>266</v>
      </c>
      <c r="D133" s="218" t="s">
        <v>166</v>
      </c>
      <c r="E133" s="219" t="s">
        <v>267</v>
      </c>
      <c r="F133" s="220" t="s">
        <v>268</v>
      </c>
      <c r="G133" s="221" t="s">
        <v>181</v>
      </c>
      <c r="H133" s="222">
        <v>2.1840000000000002</v>
      </c>
      <c r="I133" s="223"/>
      <c r="J133" s="224">
        <f>ROUND(I133*H133,2)</f>
        <v>0</v>
      </c>
      <c r="K133" s="220" t="s">
        <v>170</v>
      </c>
      <c r="L133" s="69"/>
      <c r="M133" s="225" t="s">
        <v>21</v>
      </c>
      <c r="N133" s="226" t="s">
        <v>43</v>
      </c>
      <c r="O133" s="44"/>
      <c r="P133" s="227">
        <f>O133*H133</f>
        <v>0</v>
      </c>
      <c r="Q133" s="227">
        <v>2.45329</v>
      </c>
      <c r="R133" s="227">
        <f>Q133*H133</f>
        <v>5.3579853600000007</v>
      </c>
      <c r="S133" s="227">
        <v>0</v>
      </c>
      <c r="T133" s="228">
        <f>S133*H133</f>
        <v>0</v>
      </c>
      <c r="AR133" s="21" t="s">
        <v>171</v>
      </c>
      <c r="AT133" s="21" t="s">
        <v>166</v>
      </c>
      <c r="AU133" s="21" t="s">
        <v>82</v>
      </c>
      <c r="AY133" s="21" t="s">
        <v>164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21" t="s">
        <v>80</v>
      </c>
      <c r="BK133" s="229">
        <f>ROUND(I133*H133,2)</f>
        <v>0</v>
      </c>
      <c r="BL133" s="21" t="s">
        <v>171</v>
      </c>
      <c r="BM133" s="21" t="s">
        <v>269</v>
      </c>
    </row>
    <row r="134" s="1" customFormat="1" ht="25.5" customHeight="1">
      <c r="B134" s="43"/>
      <c r="C134" s="218" t="s">
        <v>270</v>
      </c>
      <c r="D134" s="218" t="s">
        <v>166</v>
      </c>
      <c r="E134" s="219" t="s">
        <v>271</v>
      </c>
      <c r="F134" s="220" t="s">
        <v>272</v>
      </c>
      <c r="G134" s="221" t="s">
        <v>181</v>
      </c>
      <c r="H134" s="222">
        <v>2.1840000000000002</v>
      </c>
      <c r="I134" s="223"/>
      <c r="J134" s="224">
        <f>ROUND(I134*H134,2)</f>
        <v>0</v>
      </c>
      <c r="K134" s="220" t="s">
        <v>170</v>
      </c>
      <c r="L134" s="69"/>
      <c r="M134" s="225" t="s">
        <v>21</v>
      </c>
      <c r="N134" s="226" t="s">
        <v>43</v>
      </c>
      <c r="O134" s="44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AR134" s="21" t="s">
        <v>171</v>
      </c>
      <c r="AT134" s="21" t="s">
        <v>166</v>
      </c>
      <c r="AU134" s="21" t="s">
        <v>82</v>
      </c>
      <c r="AY134" s="21" t="s">
        <v>164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21" t="s">
        <v>80</v>
      </c>
      <c r="BK134" s="229">
        <f>ROUND(I134*H134,2)</f>
        <v>0</v>
      </c>
      <c r="BL134" s="21" t="s">
        <v>171</v>
      </c>
      <c r="BM134" s="21" t="s">
        <v>273</v>
      </c>
    </row>
    <row r="135" s="1" customFormat="1" ht="25.5" customHeight="1">
      <c r="B135" s="43"/>
      <c r="C135" s="218" t="s">
        <v>274</v>
      </c>
      <c r="D135" s="218" t="s">
        <v>166</v>
      </c>
      <c r="E135" s="219" t="s">
        <v>275</v>
      </c>
      <c r="F135" s="220" t="s">
        <v>276</v>
      </c>
      <c r="G135" s="221" t="s">
        <v>169</v>
      </c>
      <c r="H135" s="222">
        <v>31.199999999999999</v>
      </c>
      <c r="I135" s="223"/>
      <c r="J135" s="224">
        <f>ROUND(I135*H135,2)</f>
        <v>0</v>
      </c>
      <c r="K135" s="220" t="s">
        <v>170</v>
      </c>
      <c r="L135" s="69"/>
      <c r="M135" s="225" t="s">
        <v>21</v>
      </c>
      <c r="N135" s="226" t="s">
        <v>43</v>
      </c>
      <c r="O135" s="44"/>
      <c r="P135" s="227">
        <f>O135*H135</f>
        <v>0</v>
      </c>
      <c r="Q135" s="227">
        <v>0.098680000000000004</v>
      </c>
      <c r="R135" s="227">
        <f>Q135*H135</f>
        <v>3.0788160000000002</v>
      </c>
      <c r="S135" s="227">
        <v>0</v>
      </c>
      <c r="T135" s="228">
        <f>S135*H135</f>
        <v>0</v>
      </c>
      <c r="AR135" s="21" t="s">
        <v>171</v>
      </c>
      <c r="AT135" s="21" t="s">
        <v>166</v>
      </c>
      <c r="AU135" s="21" t="s">
        <v>82</v>
      </c>
      <c r="AY135" s="21" t="s">
        <v>164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21" t="s">
        <v>80</v>
      </c>
      <c r="BK135" s="229">
        <f>ROUND(I135*H135,2)</f>
        <v>0</v>
      </c>
      <c r="BL135" s="21" t="s">
        <v>171</v>
      </c>
      <c r="BM135" s="21" t="s">
        <v>277</v>
      </c>
    </row>
    <row r="136" s="1" customFormat="1" ht="25.5" customHeight="1">
      <c r="B136" s="43"/>
      <c r="C136" s="218" t="s">
        <v>278</v>
      </c>
      <c r="D136" s="218" t="s">
        <v>166</v>
      </c>
      <c r="E136" s="219" t="s">
        <v>279</v>
      </c>
      <c r="F136" s="220" t="s">
        <v>280</v>
      </c>
      <c r="G136" s="221" t="s">
        <v>169</v>
      </c>
      <c r="H136" s="222">
        <v>35.359999999999999</v>
      </c>
      <c r="I136" s="223"/>
      <c r="J136" s="224">
        <f>ROUND(I136*H136,2)</f>
        <v>0</v>
      </c>
      <c r="K136" s="220" t="s">
        <v>21</v>
      </c>
      <c r="L136" s="69"/>
      <c r="M136" s="225" t="s">
        <v>21</v>
      </c>
      <c r="N136" s="226" t="s">
        <v>43</v>
      </c>
      <c r="O136" s="44"/>
      <c r="P136" s="227">
        <f>O136*H136</f>
        <v>0</v>
      </c>
      <c r="Q136" s="227">
        <v>0.010200000000000001</v>
      </c>
      <c r="R136" s="227">
        <f>Q136*H136</f>
        <v>0.36067199999999999</v>
      </c>
      <c r="S136" s="227">
        <v>0</v>
      </c>
      <c r="T136" s="228">
        <f>S136*H136</f>
        <v>0</v>
      </c>
      <c r="AR136" s="21" t="s">
        <v>171</v>
      </c>
      <c r="AT136" s="21" t="s">
        <v>166</v>
      </c>
      <c r="AU136" s="21" t="s">
        <v>82</v>
      </c>
      <c r="AY136" s="21" t="s">
        <v>164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21" t="s">
        <v>80</v>
      </c>
      <c r="BK136" s="229">
        <f>ROUND(I136*H136,2)</f>
        <v>0</v>
      </c>
      <c r="BL136" s="21" t="s">
        <v>171</v>
      </c>
      <c r="BM136" s="21" t="s">
        <v>281</v>
      </c>
    </row>
    <row r="137" s="1" customFormat="1" ht="25.5" customHeight="1">
      <c r="B137" s="43"/>
      <c r="C137" s="241" t="s">
        <v>282</v>
      </c>
      <c r="D137" s="241" t="s">
        <v>225</v>
      </c>
      <c r="E137" s="242" t="s">
        <v>283</v>
      </c>
      <c r="F137" s="243" t="s">
        <v>284</v>
      </c>
      <c r="G137" s="244" t="s">
        <v>285</v>
      </c>
      <c r="H137" s="245">
        <v>1584</v>
      </c>
      <c r="I137" s="246"/>
      <c r="J137" s="247">
        <f>ROUND(I137*H137,2)</f>
        <v>0</v>
      </c>
      <c r="K137" s="243" t="s">
        <v>21</v>
      </c>
      <c r="L137" s="248"/>
      <c r="M137" s="249" t="s">
        <v>21</v>
      </c>
      <c r="N137" s="250" t="s">
        <v>43</v>
      </c>
      <c r="O137" s="44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AR137" s="21" t="s">
        <v>200</v>
      </c>
      <c r="AT137" s="21" t="s">
        <v>225</v>
      </c>
      <c r="AU137" s="21" t="s">
        <v>82</v>
      </c>
      <c r="AY137" s="21" t="s">
        <v>164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21" t="s">
        <v>80</v>
      </c>
      <c r="BK137" s="229">
        <f>ROUND(I137*H137,2)</f>
        <v>0</v>
      </c>
      <c r="BL137" s="21" t="s">
        <v>171</v>
      </c>
      <c r="BM137" s="21" t="s">
        <v>286</v>
      </c>
    </row>
    <row r="138" s="1" customFormat="1" ht="16.5" customHeight="1">
      <c r="B138" s="43"/>
      <c r="C138" s="218" t="s">
        <v>287</v>
      </c>
      <c r="D138" s="218" t="s">
        <v>166</v>
      </c>
      <c r="E138" s="219" t="s">
        <v>288</v>
      </c>
      <c r="F138" s="220" t="s">
        <v>289</v>
      </c>
      <c r="G138" s="221" t="s">
        <v>169</v>
      </c>
      <c r="H138" s="222">
        <v>31.199999999999999</v>
      </c>
      <c r="I138" s="223"/>
      <c r="J138" s="224">
        <f>ROUND(I138*H138,2)</f>
        <v>0</v>
      </c>
      <c r="K138" s="220" t="s">
        <v>21</v>
      </c>
      <c r="L138" s="69"/>
      <c r="M138" s="225" t="s">
        <v>21</v>
      </c>
      <c r="N138" s="226" t="s">
        <v>43</v>
      </c>
      <c r="O138" s="44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AR138" s="21" t="s">
        <v>171</v>
      </c>
      <c r="AT138" s="21" t="s">
        <v>166</v>
      </c>
      <c r="AU138" s="21" t="s">
        <v>82</v>
      </c>
      <c r="AY138" s="21" t="s">
        <v>164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21" t="s">
        <v>80</v>
      </c>
      <c r="BK138" s="229">
        <f>ROUND(I138*H138,2)</f>
        <v>0</v>
      </c>
      <c r="BL138" s="21" t="s">
        <v>171</v>
      </c>
      <c r="BM138" s="21" t="s">
        <v>290</v>
      </c>
    </row>
    <row r="139" s="1" customFormat="1" ht="16.5" customHeight="1">
      <c r="B139" s="43"/>
      <c r="C139" s="241" t="s">
        <v>291</v>
      </c>
      <c r="D139" s="241" t="s">
        <v>225</v>
      </c>
      <c r="E139" s="242" t="s">
        <v>292</v>
      </c>
      <c r="F139" s="243" t="s">
        <v>293</v>
      </c>
      <c r="G139" s="244" t="s">
        <v>285</v>
      </c>
      <c r="H139" s="245">
        <v>312</v>
      </c>
      <c r="I139" s="246"/>
      <c r="J139" s="247">
        <f>ROUND(I139*H139,2)</f>
        <v>0</v>
      </c>
      <c r="K139" s="243" t="s">
        <v>21</v>
      </c>
      <c r="L139" s="248"/>
      <c r="M139" s="249" t="s">
        <v>21</v>
      </c>
      <c r="N139" s="250" t="s">
        <v>43</v>
      </c>
      <c r="O139" s="44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AR139" s="21" t="s">
        <v>200</v>
      </c>
      <c r="AT139" s="21" t="s">
        <v>225</v>
      </c>
      <c r="AU139" s="21" t="s">
        <v>82</v>
      </c>
      <c r="AY139" s="21" t="s">
        <v>164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21" t="s">
        <v>80</v>
      </c>
      <c r="BK139" s="229">
        <f>ROUND(I139*H139,2)</f>
        <v>0</v>
      </c>
      <c r="BL139" s="21" t="s">
        <v>171</v>
      </c>
      <c r="BM139" s="21" t="s">
        <v>294</v>
      </c>
    </row>
    <row r="140" s="1" customFormat="1" ht="16.5" customHeight="1">
      <c r="B140" s="43"/>
      <c r="C140" s="218" t="s">
        <v>295</v>
      </c>
      <c r="D140" s="218" t="s">
        <v>166</v>
      </c>
      <c r="E140" s="219" t="s">
        <v>296</v>
      </c>
      <c r="F140" s="220" t="s">
        <v>297</v>
      </c>
      <c r="G140" s="221" t="s">
        <v>169</v>
      </c>
      <c r="H140" s="222">
        <v>31.199999999999999</v>
      </c>
      <c r="I140" s="223"/>
      <c r="J140" s="224">
        <f>ROUND(I140*H140,2)</f>
        <v>0</v>
      </c>
      <c r="K140" s="220" t="s">
        <v>170</v>
      </c>
      <c r="L140" s="69"/>
      <c r="M140" s="225" t="s">
        <v>21</v>
      </c>
      <c r="N140" s="226" t="s">
        <v>43</v>
      </c>
      <c r="O140" s="44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AR140" s="21" t="s">
        <v>171</v>
      </c>
      <c r="AT140" s="21" t="s">
        <v>166</v>
      </c>
      <c r="AU140" s="21" t="s">
        <v>82</v>
      </c>
      <c r="AY140" s="21" t="s">
        <v>164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21" t="s">
        <v>80</v>
      </c>
      <c r="BK140" s="229">
        <f>ROUND(I140*H140,2)</f>
        <v>0</v>
      </c>
      <c r="BL140" s="21" t="s">
        <v>171</v>
      </c>
      <c r="BM140" s="21" t="s">
        <v>298</v>
      </c>
    </row>
    <row r="141" s="1" customFormat="1" ht="25.5" customHeight="1">
      <c r="B141" s="43"/>
      <c r="C141" s="218" t="s">
        <v>299</v>
      </c>
      <c r="D141" s="218" t="s">
        <v>166</v>
      </c>
      <c r="E141" s="219" t="s">
        <v>300</v>
      </c>
      <c r="F141" s="220" t="s">
        <v>301</v>
      </c>
      <c r="G141" s="221" t="s">
        <v>258</v>
      </c>
      <c r="H141" s="222">
        <v>22.399999999999999</v>
      </c>
      <c r="I141" s="223"/>
      <c r="J141" s="224">
        <f>ROUND(I141*H141,2)</f>
        <v>0</v>
      </c>
      <c r="K141" s="220" t="s">
        <v>170</v>
      </c>
      <c r="L141" s="69"/>
      <c r="M141" s="225" t="s">
        <v>21</v>
      </c>
      <c r="N141" s="226" t="s">
        <v>43</v>
      </c>
      <c r="O141" s="44"/>
      <c r="P141" s="227">
        <f>O141*H141</f>
        <v>0</v>
      </c>
      <c r="Q141" s="227">
        <v>1.0000000000000001E-05</v>
      </c>
      <c r="R141" s="227">
        <f>Q141*H141</f>
        <v>0.000224</v>
      </c>
      <c r="S141" s="227">
        <v>0</v>
      </c>
      <c r="T141" s="228">
        <f>S141*H141</f>
        <v>0</v>
      </c>
      <c r="AR141" s="21" t="s">
        <v>171</v>
      </c>
      <c r="AT141" s="21" t="s">
        <v>166</v>
      </c>
      <c r="AU141" s="21" t="s">
        <v>82</v>
      </c>
      <c r="AY141" s="21" t="s">
        <v>164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21" t="s">
        <v>80</v>
      </c>
      <c r="BK141" s="229">
        <f>ROUND(I141*H141,2)</f>
        <v>0</v>
      </c>
      <c r="BL141" s="21" t="s">
        <v>171</v>
      </c>
      <c r="BM141" s="21" t="s">
        <v>302</v>
      </c>
    </row>
    <row r="142" s="10" customFormat="1" ht="29.88" customHeight="1">
      <c r="B142" s="202"/>
      <c r="C142" s="203"/>
      <c r="D142" s="204" t="s">
        <v>71</v>
      </c>
      <c r="E142" s="216" t="s">
        <v>303</v>
      </c>
      <c r="F142" s="216" t="s">
        <v>304</v>
      </c>
      <c r="G142" s="203"/>
      <c r="H142" s="203"/>
      <c r="I142" s="206"/>
      <c r="J142" s="217">
        <f>BK142</f>
        <v>0</v>
      </c>
      <c r="K142" s="203"/>
      <c r="L142" s="208"/>
      <c r="M142" s="209"/>
      <c r="N142" s="210"/>
      <c r="O142" s="210"/>
      <c r="P142" s="211">
        <f>SUM(P143:P144)</f>
        <v>0</v>
      </c>
      <c r="Q142" s="210"/>
      <c r="R142" s="211">
        <f>SUM(R143:R144)</f>
        <v>0.94390000000000007</v>
      </c>
      <c r="S142" s="210"/>
      <c r="T142" s="212">
        <f>SUM(T143:T144)</f>
        <v>0</v>
      </c>
      <c r="AR142" s="213" t="s">
        <v>80</v>
      </c>
      <c r="AT142" s="214" t="s">
        <v>71</v>
      </c>
      <c r="AU142" s="214" t="s">
        <v>80</v>
      </c>
      <c r="AY142" s="213" t="s">
        <v>164</v>
      </c>
      <c r="BK142" s="215">
        <f>SUM(BK143:BK144)</f>
        <v>0</v>
      </c>
    </row>
    <row r="143" s="1" customFormat="1" ht="51" customHeight="1">
      <c r="B143" s="43"/>
      <c r="C143" s="218" t="s">
        <v>305</v>
      </c>
      <c r="D143" s="218" t="s">
        <v>166</v>
      </c>
      <c r="E143" s="219" t="s">
        <v>306</v>
      </c>
      <c r="F143" s="220" t="s">
        <v>307</v>
      </c>
      <c r="G143" s="221" t="s">
        <v>169</v>
      </c>
      <c r="H143" s="222">
        <v>22.16</v>
      </c>
      <c r="I143" s="223"/>
      <c r="J143" s="224">
        <f>ROUND(I143*H143,2)</f>
        <v>0</v>
      </c>
      <c r="K143" s="220" t="s">
        <v>21</v>
      </c>
      <c r="L143" s="69"/>
      <c r="M143" s="225" t="s">
        <v>21</v>
      </c>
      <c r="N143" s="226" t="s">
        <v>43</v>
      </c>
      <c r="O143" s="44"/>
      <c r="P143" s="227">
        <f>O143*H143</f>
        <v>0</v>
      </c>
      <c r="Q143" s="227">
        <v>0.042500000000000003</v>
      </c>
      <c r="R143" s="227">
        <f>Q143*H143</f>
        <v>0.94180000000000008</v>
      </c>
      <c r="S143" s="227">
        <v>0</v>
      </c>
      <c r="T143" s="228">
        <f>S143*H143</f>
        <v>0</v>
      </c>
      <c r="AR143" s="21" t="s">
        <v>171</v>
      </c>
      <c r="AT143" s="21" t="s">
        <v>166</v>
      </c>
      <c r="AU143" s="21" t="s">
        <v>82</v>
      </c>
      <c r="AY143" s="21" t="s">
        <v>164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21" t="s">
        <v>80</v>
      </c>
      <c r="BK143" s="229">
        <f>ROUND(I143*H143,2)</f>
        <v>0</v>
      </c>
      <c r="BL143" s="21" t="s">
        <v>171</v>
      </c>
      <c r="BM143" s="21" t="s">
        <v>308</v>
      </c>
    </row>
    <row r="144" s="1" customFormat="1" ht="16.5" customHeight="1">
      <c r="B144" s="43"/>
      <c r="C144" s="218" t="s">
        <v>309</v>
      </c>
      <c r="D144" s="218" t="s">
        <v>166</v>
      </c>
      <c r="E144" s="219" t="s">
        <v>310</v>
      </c>
      <c r="F144" s="220" t="s">
        <v>311</v>
      </c>
      <c r="G144" s="221" t="s">
        <v>258</v>
      </c>
      <c r="H144" s="222">
        <v>1.3999999999999999</v>
      </c>
      <c r="I144" s="223"/>
      <c r="J144" s="224">
        <f>ROUND(I144*H144,2)</f>
        <v>0</v>
      </c>
      <c r="K144" s="220" t="s">
        <v>170</v>
      </c>
      <c r="L144" s="69"/>
      <c r="M144" s="225" t="s">
        <v>21</v>
      </c>
      <c r="N144" s="226" t="s">
        <v>43</v>
      </c>
      <c r="O144" s="44"/>
      <c r="P144" s="227">
        <f>O144*H144</f>
        <v>0</v>
      </c>
      <c r="Q144" s="227">
        <v>0.0015</v>
      </c>
      <c r="R144" s="227">
        <f>Q144*H144</f>
        <v>0.0020999999999999999</v>
      </c>
      <c r="S144" s="227">
        <v>0</v>
      </c>
      <c r="T144" s="228">
        <f>S144*H144</f>
        <v>0</v>
      </c>
      <c r="AR144" s="21" t="s">
        <v>171</v>
      </c>
      <c r="AT144" s="21" t="s">
        <v>166</v>
      </c>
      <c r="AU144" s="21" t="s">
        <v>82</v>
      </c>
      <c r="AY144" s="21" t="s">
        <v>164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21" t="s">
        <v>80</v>
      </c>
      <c r="BK144" s="229">
        <f>ROUND(I144*H144,2)</f>
        <v>0</v>
      </c>
      <c r="BL144" s="21" t="s">
        <v>171</v>
      </c>
      <c r="BM144" s="21" t="s">
        <v>312</v>
      </c>
    </row>
    <row r="145" s="10" customFormat="1" ht="29.88" customHeight="1">
      <c r="B145" s="202"/>
      <c r="C145" s="203"/>
      <c r="D145" s="204" t="s">
        <v>71</v>
      </c>
      <c r="E145" s="216" t="s">
        <v>200</v>
      </c>
      <c r="F145" s="216" t="s">
        <v>313</v>
      </c>
      <c r="G145" s="203"/>
      <c r="H145" s="203"/>
      <c r="I145" s="206"/>
      <c r="J145" s="217">
        <f>BK145</f>
        <v>0</v>
      </c>
      <c r="K145" s="203"/>
      <c r="L145" s="208"/>
      <c r="M145" s="209"/>
      <c r="N145" s="210"/>
      <c r="O145" s="210"/>
      <c r="P145" s="211">
        <f>SUM(P146:P147)</f>
        <v>0</v>
      </c>
      <c r="Q145" s="210"/>
      <c r="R145" s="211">
        <f>SUM(R146:R147)</f>
        <v>0.25834000000000001</v>
      </c>
      <c r="S145" s="210"/>
      <c r="T145" s="212">
        <f>SUM(T146:T147)</f>
        <v>0</v>
      </c>
      <c r="AR145" s="213" t="s">
        <v>80</v>
      </c>
      <c r="AT145" s="214" t="s">
        <v>71</v>
      </c>
      <c r="AU145" s="214" t="s">
        <v>80</v>
      </c>
      <c r="AY145" s="213" t="s">
        <v>164</v>
      </c>
      <c r="BK145" s="215">
        <f>SUM(BK146:BK147)</f>
        <v>0</v>
      </c>
    </row>
    <row r="146" s="1" customFormat="1" ht="25.5" customHeight="1">
      <c r="B146" s="43"/>
      <c r="C146" s="218" t="s">
        <v>314</v>
      </c>
      <c r="D146" s="218" t="s">
        <v>166</v>
      </c>
      <c r="E146" s="219" t="s">
        <v>315</v>
      </c>
      <c r="F146" s="220" t="s">
        <v>316</v>
      </c>
      <c r="G146" s="221" t="s">
        <v>317</v>
      </c>
      <c r="H146" s="222">
        <v>1</v>
      </c>
      <c r="I146" s="223"/>
      <c r="J146" s="224">
        <f>ROUND(I146*H146,2)</f>
        <v>0</v>
      </c>
      <c r="K146" s="220" t="s">
        <v>170</v>
      </c>
      <c r="L146" s="69"/>
      <c r="M146" s="225" t="s">
        <v>21</v>
      </c>
      <c r="N146" s="226" t="s">
        <v>43</v>
      </c>
      <c r="O146" s="44"/>
      <c r="P146" s="227">
        <f>O146*H146</f>
        <v>0</v>
      </c>
      <c r="Q146" s="227">
        <v>0.21734000000000001</v>
      </c>
      <c r="R146" s="227">
        <f>Q146*H146</f>
        <v>0.21734000000000001</v>
      </c>
      <c r="S146" s="227">
        <v>0</v>
      </c>
      <c r="T146" s="228">
        <f>S146*H146</f>
        <v>0</v>
      </c>
      <c r="AR146" s="21" t="s">
        <v>171</v>
      </c>
      <c r="AT146" s="21" t="s">
        <v>166</v>
      </c>
      <c r="AU146" s="21" t="s">
        <v>82</v>
      </c>
      <c r="AY146" s="21" t="s">
        <v>164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21" t="s">
        <v>80</v>
      </c>
      <c r="BK146" s="229">
        <f>ROUND(I146*H146,2)</f>
        <v>0</v>
      </c>
      <c r="BL146" s="21" t="s">
        <v>171</v>
      </c>
      <c r="BM146" s="21" t="s">
        <v>318</v>
      </c>
    </row>
    <row r="147" s="1" customFormat="1" ht="16.5" customHeight="1">
      <c r="B147" s="43"/>
      <c r="C147" s="241" t="s">
        <v>319</v>
      </c>
      <c r="D147" s="241" t="s">
        <v>225</v>
      </c>
      <c r="E147" s="242" t="s">
        <v>320</v>
      </c>
      <c r="F147" s="243" t="s">
        <v>321</v>
      </c>
      <c r="G147" s="244" t="s">
        <v>317</v>
      </c>
      <c r="H147" s="245">
        <v>1</v>
      </c>
      <c r="I147" s="246"/>
      <c r="J147" s="247">
        <f>ROUND(I147*H147,2)</f>
        <v>0</v>
      </c>
      <c r="K147" s="243" t="s">
        <v>21</v>
      </c>
      <c r="L147" s="248"/>
      <c r="M147" s="249" t="s">
        <v>21</v>
      </c>
      <c r="N147" s="250" t="s">
        <v>43</v>
      </c>
      <c r="O147" s="44"/>
      <c r="P147" s="227">
        <f>O147*H147</f>
        <v>0</v>
      </c>
      <c r="Q147" s="227">
        <v>0.041000000000000002</v>
      </c>
      <c r="R147" s="227">
        <f>Q147*H147</f>
        <v>0.041000000000000002</v>
      </c>
      <c r="S147" s="227">
        <v>0</v>
      </c>
      <c r="T147" s="228">
        <f>S147*H147</f>
        <v>0</v>
      </c>
      <c r="AR147" s="21" t="s">
        <v>200</v>
      </c>
      <c r="AT147" s="21" t="s">
        <v>225</v>
      </c>
      <c r="AU147" s="21" t="s">
        <v>82</v>
      </c>
      <c r="AY147" s="21" t="s">
        <v>164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21" t="s">
        <v>80</v>
      </c>
      <c r="BK147" s="229">
        <f>ROUND(I147*H147,2)</f>
        <v>0</v>
      </c>
      <c r="BL147" s="21" t="s">
        <v>171</v>
      </c>
      <c r="BM147" s="21" t="s">
        <v>322</v>
      </c>
    </row>
    <row r="148" s="10" customFormat="1" ht="29.88" customHeight="1">
      <c r="B148" s="202"/>
      <c r="C148" s="203"/>
      <c r="D148" s="204" t="s">
        <v>71</v>
      </c>
      <c r="E148" s="216" t="s">
        <v>323</v>
      </c>
      <c r="F148" s="216" t="s">
        <v>324</v>
      </c>
      <c r="G148" s="203"/>
      <c r="H148" s="203"/>
      <c r="I148" s="206"/>
      <c r="J148" s="217">
        <f>BK148</f>
        <v>0</v>
      </c>
      <c r="K148" s="203"/>
      <c r="L148" s="208"/>
      <c r="M148" s="209"/>
      <c r="N148" s="210"/>
      <c r="O148" s="210"/>
      <c r="P148" s="211">
        <f>SUM(P149:P150)</f>
        <v>0</v>
      </c>
      <c r="Q148" s="210"/>
      <c r="R148" s="211">
        <f>SUM(R149:R150)</f>
        <v>0.0068159999999999991</v>
      </c>
      <c r="S148" s="210"/>
      <c r="T148" s="212">
        <f>SUM(T149:T150)</f>
        <v>0</v>
      </c>
      <c r="AR148" s="213" t="s">
        <v>80</v>
      </c>
      <c r="AT148" s="214" t="s">
        <v>71</v>
      </c>
      <c r="AU148" s="214" t="s">
        <v>80</v>
      </c>
      <c r="AY148" s="213" t="s">
        <v>164</v>
      </c>
      <c r="BK148" s="215">
        <f>SUM(BK149:BK150)</f>
        <v>0</v>
      </c>
    </row>
    <row r="149" s="1" customFormat="1" ht="38.25" customHeight="1">
      <c r="B149" s="43"/>
      <c r="C149" s="218" t="s">
        <v>325</v>
      </c>
      <c r="D149" s="218" t="s">
        <v>166</v>
      </c>
      <c r="E149" s="219" t="s">
        <v>326</v>
      </c>
      <c r="F149" s="220" t="s">
        <v>327</v>
      </c>
      <c r="G149" s="221" t="s">
        <v>258</v>
      </c>
      <c r="H149" s="222">
        <v>22.399999999999999</v>
      </c>
      <c r="I149" s="223"/>
      <c r="J149" s="224">
        <f>ROUND(I149*H149,2)</f>
        <v>0</v>
      </c>
      <c r="K149" s="220" t="s">
        <v>21</v>
      </c>
      <c r="L149" s="69"/>
      <c r="M149" s="225" t="s">
        <v>21</v>
      </c>
      <c r="N149" s="226" t="s">
        <v>43</v>
      </c>
      <c r="O149" s="44"/>
      <c r="P149" s="227">
        <f>O149*H149</f>
        <v>0</v>
      </c>
      <c r="Q149" s="227">
        <v>9.0000000000000006E-05</v>
      </c>
      <c r="R149" s="227">
        <f>Q149*H149</f>
        <v>0.002016</v>
      </c>
      <c r="S149" s="227">
        <v>0</v>
      </c>
      <c r="T149" s="228">
        <f>S149*H149</f>
        <v>0</v>
      </c>
      <c r="AR149" s="21" t="s">
        <v>171</v>
      </c>
      <c r="AT149" s="21" t="s">
        <v>166</v>
      </c>
      <c r="AU149" s="21" t="s">
        <v>82</v>
      </c>
      <c r="AY149" s="21" t="s">
        <v>164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21" t="s">
        <v>80</v>
      </c>
      <c r="BK149" s="229">
        <f>ROUND(I149*H149,2)</f>
        <v>0</v>
      </c>
      <c r="BL149" s="21" t="s">
        <v>171</v>
      </c>
      <c r="BM149" s="21" t="s">
        <v>328</v>
      </c>
    </row>
    <row r="150" s="1" customFormat="1" ht="25.5" customHeight="1">
      <c r="B150" s="43"/>
      <c r="C150" s="241" t="s">
        <v>329</v>
      </c>
      <c r="D150" s="241" t="s">
        <v>225</v>
      </c>
      <c r="E150" s="242" t="s">
        <v>330</v>
      </c>
      <c r="F150" s="243" t="s">
        <v>331</v>
      </c>
      <c r="G150" s="244" t="s">
        <v>332</v>
      </c>
      <c r="H150" s="245">
        <v>8</v>
      </c>
      <c r="I150" s="246"/>
      <c r="J150" s="247">
        <f>ROUND(I150*H150,2)</f>
        <v>0</v>
      </c>
      <c r="K150" s="243" t="s">
        <v>21</v>
      </c>
      <c r="L150" s="248"/>
      <c r="M150" s="249" t="s">
        <v>21</v>
      </c>
      <c r="N150" s="250" t="s">
        <v>43</v>
      </c>
      <c r="O150" s="44"/>
      <c r="P150" s="227">
        <f>O150*H150</f>
        <v>0</v>
      </c>
      <c r="Q150" s="227">
        <v>0.00059999999999999995</v>
      </c>
      <c r="R150" s="227">
        <f>Q150*H150</f>
        <v>0.0047999999999999996</v>
      </c>
      <c r="S150" s="227">
        <v>0</v>
      </c>
      <c r="T150" s="228">
        <f>S150*H150</f>
        <v>0</v>
      </c>
      <c r="AR150" s="21" t="s">
        <v>200</v>
      </c>
      <c r="AT150" s="21" t="s">
        <v>225</v>
      </c>
      <c r="AU150" s="21" t="s">
        <v>82</v>
      </c>
      <c r="AY150" s="21" t="s">
        <v>164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21" t="s">
        <v>80</v>
      </c>
      <c r="BK150" s="229">
        <f>ROUND(I150*H150,2)</f>
        <v>0</v>
      </c>
      <c r="BL150" s="21" t="s">
        <v>171</v>
      </c>
      <c r="BM150" s="21" t="s">
        <v>333</v>
      </c>
    </row>
    <row r="151" s="10" customFormat="1" ht="29.88" customHeight="1">
      <c r="B151" s="202"/>
      <c r="C151" s="203"/>
      <c r="D151" s="204" t="s">
        <v>71</v>
      </c>
      <c r="E151" s="216" t="s">
        <v>334</v>
      </c>
      <c r="F151" s="216" t="s">
        <v>335</v>
      </c>
      <c r="G151" s="203"/>
      <c r="H151" s="203"/>
      <c r="I151" s="206"/>
      <c r="J151" s="217">
        <f>BK151</f>
        <v>0</v>
      </c>
      <c r="K151" s="203"/>
      <c r="L151" s="208"/>
      <c r="M151" s="209"/>
      <c r="N151" s="210"/>
      <c r="O151" s="210"/>
      <c r="P151" s="211">
        <f>SUM(P152:P156)</f>
        <v>0</v>
      </c>
      <c r="Q151" s="210"/>
      <c r="R151" s="211">
        <f>SUM(R152:R156)</f>
        <v>0.0028080000000000002</v>
      </c>
      <c r="S151" s="210"/>
      <c r="T151" s="212">
        <f>SUM(T152:T156)</f>
        <v>0</v>
      </c>
      <c r="AR151" s="213" t="s">
        <v>80</v>
      </c>
      <c r="AT151" s="214" t="s">
        <v>71</v>
      </c>
      <c r="AU151" s="214" t="s">
        <v>80</v>
      </c>
      <c r="AY151" s="213" t="s">
        <v>164</v>
      </c>
      <c r="BK151" s="215">
        <f>SUM(BK152:BK156)</f>
        <v>0</v>
      </c>
    </row>
    <row r="152" s="1" customFormat="1" ht="25.5" customHeight="1">
      <c r="B152" s="43"/>
      <c r="C152" s="218" t="s">
        <v>336</v>
      </c>
      <c r="D152" s="218" t="s">
        <v>166</v>
      </c>
      <c r="E152" s="219" t="s">
        <v>337</v>
      </c>
      <c r="F152" s="220" t="s">
        <v>338</v>
      </c>
      <c r="G152" s="221" t="s">
        <v>169</v>
      </c>
      <c r="H152" s="222">
        <v>2</v>
      </c>
      <c r="I152" s="223"/>
      <c r="J152" s="224">
        <f>ROUND(I152*H152,2)</f>
        <v>0</v>
      </c>
      <c r="K152" s="220" t="s">
        <v>21</v>
      </c>
      <c r="L152" s="69"/>
      <c r="M152" s="225" t="s">
        <v>21</v>
      </c>
      <c r="N152" s="226" t="s">
        <v>43</v>
      </c>
      <c r="O152" s="44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AR152" s="21" t="s">
        <v>171</v>
      </c>
      <c r="AT152" s="21" t="s">
        <v>166</v>
      </c>
      <c r="AU152" s="21" t="s">
        <v>82</v>
      </c>
      <c r="AY152" s="21" t="s">
        <v>164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21" t="s">
        <v>80</v>
      </c>
      <c r="BK152" s="229">
        <f>ROUND(I152*H152,2)</f>
        <v>0</v>
      </c>
      <c r="BL152" s="21" t="s">
        <v>171</v>
      </c>
      <c r="BM152" s="21" t="s">
        <v>339</v>
      </c>
    </row>
    <row r="153" s="1" customFormat="1" ht="25.5" customHeight="1">
      <c r="B153" s="43"/>
      <c r="C153" s="218" t="s">
        <v>340</v>
      </c>
      <c r="D153" s="218" t="s">
        <v>166</v>
      </c>
      <c r="E153" s="219" t="s">
        <v>341</v>
      </c>
      <c r="F153" s="220" t="s">
        <v>342</v>
      </c>
      <c r="G153" s="221" t="s">
        <v>169</v>
      </c>
      <c r="H153" s="222">
        <v>31.199999999999999</v>
      </c>
      <c r="I153" s="223"/>
      <c r="J153" s="224">
        <f>ROUND(I153*H153,2)</f>
        <v>0</v>
      </c>
      <c r="K153" s="220" t="s">
        <v>170</v>
      </c>
      <c r="L153" s="69"/>
      <c r="M153" s="225" t="s">
        <v>21</v>
      </c>
      <c r="N153" s="226" t="s">
        <v>43</v>
      </c>
      <c r="O153" s="44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AR153" s="21" t="s">
        <v>171</v>
      </c>
      <c r="AT153" s="21" t="s">
        <v>166</v>
      </c>
      <c r="AU153" s="21" t="s">
        <v>82</v>
      </c>
      <c r="AY153" s="21" t="s">
        <v>164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21" t="s">
        <v>80</v>
      </c>
      <c r="BK153" s="229">
        <f>ROUND(I153*H153,2)</f>
        <v>0</v>
      </c>
      <c r="BL153" s="21" t="s">
        <v>171</v>
      </c>
      <c r="BM153" s="21" t="s">
        <v>343</v>
      </c>
    </row>
    <row r="154" s="1" customFormat="1" ht="25.5" customHeight="1">
      <c r="B154" s="43"/>
      <c r="C154" s="218" t="s">
        <v>344</v>
      </c>
      <c r="D154" s="218" t="s">
        <v>166</v>
      </c>
      <c r="E154" s="219" t="s">
        <v>345</v>
      </c>
      <c r="F154" s="220" t="s">
        <v>346</v>
      </c>
      <c r="G154" s="221" t="s">
        <v>169</v>
      </c>
      <c r="H154" s="222">
        <v>1.5600000000000001</v>
      </c>
      <c r="I154" s="223"/>
      <c r="J154" s="224">
        <f>ROUND(I154*H154,2)</f>
        <v>0</v>
      </c>
      <c r="K154" s="220" t="s">
        <v>170</v>
      </c>
      <c r="L154" s="69"/>
      <c r="M154" s="225" t="s">
        <v>21</v>
      </c>
      <c r="N154" s="226" t="s">
        <v>43</v>
      </c>
      <c r="O154" s="44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AR154" s="21" t="s">
        <v>171</v>
      </c>
      <c r="AT154" s="21" t="s">
        <v>166</v>
      </c>
      <c r="AU154" s="21" t="s">
        <v>82</v>
      </c>
      <c r="AY154" s="21" t="s">
        <v>164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21" t="s">
        <v>80</v>
      </c>
      <c r="BK154" s="229">
        <f>ROUND(I154*H154,2)</f>
        <v>0</v>
      </c>
      <c r="BL154" s="21" t="s">
        <v>171</v>
      </c>
      <c r="BM154" s="21" t="s">
        <v>347</v>
      </c>
    </row>
    <row r="155" s="1" customFormat="1" ht="16.5" customHeight="1">
      <c r="B155" s="43"/>
      <c r="C155" s="241" t="s">
        <v>348</v>
      </c>
      <c r="D155" s="241" t="s">
        <v>225</v>
      </c>
      <c r="E155" s="242" t="s">
        <v>349</v>
      </c>
      <c r="F155" s="243" t="s">
        <v>350</v>
      </c>
      <c r="G155" s="244" t="s">
        <v>263</v>
      </c>
      <c r="H155" s="245">
        <v>1.5600000000000001</v>
      </c>
      <c r="I155" s="246"/>
      <c r="J155" s="247">
        <f>ROUND(I155*H155,2)</f>
        <v>0</v>
      </c>
      <c r="K155" s="243" t="s">
        <v>21</v>
      </c>
      <c r="L155" s="248"/>
      <c r="M155" s="249" t="s">
        <v>21</v>
      </c>
      <c r="N155" s="250" t="s">
        <v>43</v>
      </c>
      <c r="O155" s="44"/>
      <c r="P155" s="227">
        <f>O155*H155</f>
        <v>0</v>
      </c>
      <c r="Q155" s="227">
        <v>0.001</v>
      </c>
      <c r="R155" s="227">
        <f>Q155*H155</f>
        <v>0.0015600000000000002</v>
      </c>
      <c r="S155" s="227">
        <v>0</v>
      </c>
      <c r="T155" s="228">
        <f>S155*H155</f>
        <v>0</v>
      </c>
      <c r="AR155" s="21" t="s">
        <v>200</v>
      </c>
      <c r="AT155" s="21" t="s">
        <v>225</v>
      </c>
      <c r="AU155" s="21" t="s">
        <v>82</v>
      </c>
      <c r="AY155" s="21" t="s">
        <v>164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21" t="s">
        <v>80</v>
      </c>
      <c r="BK155" s="229">
        <f>ROUND(I155*H155,2)</f>
        <v>0</v>
      </c>
      <c r="BL155" s="21" t="s">
        <v>171</v>
      </c>
      <c r="BM155" s="21" t="s">
        <v>351</v>
      </c>
    </row>
    <row r="156" s="1" customFormat="1" ht="63.75" customHeight="1">
      <c r="B156" s="43"/>
      <c r="C156" s="218" t="s">
        <v>352</v>
      </c>
      <c r="D156" s="218" t="s">
        <v>166</v>
      </c>
      <c r="E156" s="219" t="s">
        <v>353</v>
      </c>
      <c r="F156" s="220" t="s">
        <v>354</v>
      </c>
      <c r="G156" s="221" t="s">
        <v>169</v>
      </c>
      <c r="H156" s="222">
        <v>31.199999999999999</v>
      </c>
      <c r="I156" s="223"/>
      <c r="J156" s="224">
        <f>ROUND(I156*H156,2)</f>
        <v>0</v>
      </c>
      <c r="K156" s="220" t="s">
        <v>170</v>
      </c>
      <c r="L156" s="69"/>
      <c r="M156" s="225" t="s">
        <v>21</v>
      </c>
      <c r="N156" s="226" t="s">
        <v>43</v>
      </c>
      <c r="O156" s="44"/>
      <c r="P156" s="227">
        <f>O156*H156</f>
        <v>0</v>
      </c>
      <c r="Q156" s="227">
        <v>4.0000000000000003E-05</v>
      </c>
      <c r="R156" s="227">
        <f>Q156*H156</f>
        <v>0.001248</v>
      </c>
      <c r="S156" s="227">
        <v>0</v>
      </c>
      <c r="T156" s="228">
        <f>S156*H156</f>
        <v>0</v>
      </c>
      <c r="AR156" s="21" t="s">
        <v>171</v>
      </c>
      <c r="AT156" s="21" t="s">
        <v>166</v>
      </c>
      <c r="AU156" s="21" t="s">
        <v>82</v>
      </c>
      <c r="AY156" s="21" t="s">
        <v>164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21" t="s">
        <v>80</v>
      </c>
      <c r="BK156" s="229">
        <f>ROUND(I156*H156,2)</f>
        <v>0</v>
      </c>
      <c r="BL156" s="21" t="s">
        <v>171</v>
      </c>
      <c r="BM156" s="21" t="s">
        <v>355</v>
      </c>
    </row>
    <row r="157" s="10" customFormat="1" ht="29.88" customHeight="1">
      <c r="B157" s="202"/>
      <c r="C157" s="203"/>
      <c r="D157" s="204" t="s">
        <v>71</v>
      </c>
      <c r="E157" s="216" t="s">
        <v>356</v>
      </c>
      <c r="F157" s="216" t="s">
        <v>357</v>
      </c>
      <c r="G157" s="203"/>
      <c r="H157" s="203"/>
      <c r="I157" s="206"/>
      <c r="J157" s="217">
        <f>BK157</f>
        <v>0</v>
      </c>
      <c r="K157" s="203"/>
      <c r="L157" s="208"/>
      <c r="M157" s="209"/>
      <c r="N157" s="210"/>
      <c r="O157" s="210"/>
      <c r="P157" s="211">
        <f>SUM(P158:P159)</f>
        <v>0</v>
      </c>
      <c r="Q157" s="210"/>
      <c r="R157" s="211">
        <f>SUM(R158:R159)</f>
        <v>0</v>
      </c>
      <c r="S157" s="210"/>
      <c r="T157" s="212">
        <f>SUM(T158:T159)</f>
        <v>1.3932</v>
      </c>
      <c r="AR157" s="213" t="s">
        <v>80</v>
      </c>
      <c r="AT157" s="214" t="s">
        <v>71</v>
      </c>
      <c r="AU157" s="214" t="s">
        <v>80</v>
      </c>
      <c r="AY157" s="213" t="s">
        <v>164</v>
      </c>
      <c r="BK157" s="215">
        <f>SUM(BK158:BK159)</f>
        <v>0</v>
      </c>
    </row>
    <row r="158" s="1" customFormat="1" ht="25.5" customHeight="1">
      <c r="B158" s="43"/>
      <c r="C158" s="218" t="s">
        <v>358</v>
      </c>
      <c r="D158" s="218" t="s">
        <v>166</v>
      </c>
      <c r="E158" s="219" t="s">
        <v>359</v>
      </c>
      <c r="F158" s="220" t="s">
        <v>360</v>
      </c>
      <c r="G158" s="221" t="s">
        <v>181</v>
      </c>
      <c r="H158" s="222">
        <v>0.32400000000000001</v>
      </c>
      <c r="I158" s="223"/>
      <c r="J158" s="224">
        <f>ROUND(I158*H158,2)</f>
        <v>0</v>
      </c>
      <c r="K158" s="220" t="s">
        <v>170</v>
      </c>
      <c r="L158" s="69"/>
      <c r="M158" s="225" t="s">
        <v>21</v>
      </c>
      <c r="N158" s="226" t="s">
        <v>43</v>
      </c>
      <c r="O158" s="44"/>
      <c r="P158" s="227">
        <f>O158*H158</f>
        <v>0</v>
      </c>
      <c r="Q158" s="227">
        <v>0</v>
      </c>
      <c r="R158" s="227">
        <f>Q158*H158</f>
        <v>0</v>
      </c>
      <c r="S158" s="227">
        <v>2.2000000000000002</v>
      </c>
      <c r="T158" s="228">
        <f>S158*H158</f>
        <v>0.7128000000000001</v>
      </c>
      <c r="AR158" s="21" t="s">
        <v>171</v>
      </c>
      <c r="AT158" s="21" t="s">
        <v>166</v>
      </c>
      <c r="AU158" s="21" t="s">
        <v>82</v>
      </c>
      <c r="AY158" s="21" t="s">
        <v>164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21" t="s">
        <v>80</v>
      </c>
      <c r="BK158" s="229">
        <f>ROUND(I158*H158,2)</f>
        <v>0</v>
      </c>
      <c r="BL158" s="21" t="s">
        <v>171</v>
      </c>
      <c r="BM158" s="21" t="s">
        <v>361</v>
      </c>
    </row>
    <row r="159" s="1" customFormat="1" ht="25.5" customHeight="1">
      <c r="B159" s="43"/>
      <c r="C159" s="218" t="s">
        <v>362</v>
      </c>
      <c r="D159" s="218" t="s">
        <v>166</v>
      </c>
      <c r="E159" s="219" t="s">
        <v>363</v>
      </c>
      <c r="F159" s="220" t="s">
        <v>364</v>
      </c>
      <c r="G159" s="221" t="s">
        <v>181</v>
      </c>
      <c r="H159" s="222">
        <v>0.48599999999999999</v>
      </c>
      <c r="I159" s="223"/>
      <c r="J159" s="224">
        <f>ROUND(I159*H159,2)</f>
        <v>0</v>
      </c>
      <c r="K159" s="220" t="s">
        <v>170</v>
      </c>
      <c r="L159" s="69"/>
      <c r="M159" s="225" t="s">
        <v>21</v>
      </c>
      <c r="N159" s="226" t="s">
        <v>43</v>
      </c>
      <c r="O159" s="44"/>
      <c r="P159" s="227">
        <f>O159*H159</f>
        <v>0</v>
      </c>
      <c r="Q159" s="227">
        <v>0</v>
      </c>
      <c r="R159" s="227">
        <f>Q159*H159</f>
        <v>0</v>
      </c>
      <c r="S159" s="227">
        <v>1.3999999999999999</v>
      </c>
      <c r="T159" s="228">
        <f>S159*H159</f>
        <v>0.68039999999999989</v>
      </c>
      <c r="AR159" s="21" t="s">
        <v>171</v>
      </c>
      <c r="AT159" s="21" t="s">
        <v>166</v>
      </c>
      <c r="AU159" s="21" t="s">
        <v>82</v>
      </c>
      <c r="AY159" s="21" t="s">
        <v>164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21" t="s">
        <v>80</v>
      </c>
      <c r="BK159" s="229">
        <f>ROUND(I159*H159,2)</f>
        <v>0</v>
      </c>
      <c r="BL159" s="21" t="s">
        <v>171</v>
      </c>
      <c r="BM159" s="21" t="s">
        <v>365</v>
      </c>
    </row>
    <row r="160" s="10" customFormat="1" ht="29.88" customHeight="1">
      <c r="B160" s="202"/>
      <c r="C160" s="203"/>
      <c r="D160" s="204" t="s">
        <v>71</v>
      </c>
      <c r="E160" s="216" t="s">
        <v>366</v>
      </c>
      <c r="F160" s="216" t="s">
        <v>367</v>
      </c>
      <c r="G160" s="203"/>
      <c r="H160" s="203"/>
      <c r="I160" s="206"/>
      <c r="J160" s="217">
        <f>BK160</f>
        <v>0</v>
      </c>
      <c r="K160" s="203"/>
      <c r="L160" s="208"/>
      <c r="M160" s="209"/>
      <c r="N160" s="210"/>
      <c r="O160" s="210"/>
      <c r="P160" s="211">
        <f>SUM(P161:P162)</f>
        <v>0</v>
      </c>
      <c r="Q160" s="210"/>
      <c r="R160" s="211">
        <f>SUM(R161:R162)</f>
        <v>0.0027095039999999997</v>
      </c>
      <c r="S160" s="210"/>
      <c r="T160" s="212">
        <f>SUM(T161:T162)</f>
        <v>1.1448</v>
      </c>
      <c r="AR160" s="213" t="s">
        <v>80</v>
      </c>
      <c r="AT160" s="214" t="s">
        <v>71</v>
      </c>
      <c r="AU160" s="214" t="s">
        <v>80</v>
      </c>
      <c r="AY160" s="213" t="s">
        <v>164</v>
      </c>
      <c r="BK160" s="215">
        <f>SUM(BK161:BK162)</f>
        <v>0</v>
      </c>
    </row>
    <row r="161" s="1" customFormat="1" ht="25.5" customHeight="1">
      <c r="B161" s="43"/>
      <c r="C161" s="218" t="s">
        <v>368</v>
      </c>
      <c r="D161" s="218" t="s">
        <v>166</v>
      </c>
      <c r="E161" s="219" t="s">
        <v>369</v>
      </c>
      <c r="F161" s="220" t="s">
        <v>370</v>
      </c>
      <c r="G161" s="221" t="s">
        <v>169</v>
      </c>
      <c r="H161" s="222">
        <v>22.16</v>
      </c>
      <c r="I161" s="223"/>
      <c r="J161" s="224">
        <f>ROUND(I161*H161,2)</f>
        <v>0</v>
      </c>
      <c r="K161" s="220" t="s">
        <v>170</v>
      </c>
      <c r="L161" s="69"/>
      <c r="M161" s="225" t="s">
        <v>21</v>
      </c>
      <c r="N161" s="226" t="s">
        <v>43</v>
      </c>
      <c r="O161" s="44"/>
      <c r="P161" s="227">
        <f>O161*H161</f>
        <v>0</v>
      </c>
      <c r="Q161" s="227">
        <v>0</v>
      </c>
      <c r="R161" s="227">
        <f>Q161*H161</f>
        <v>0</v>
      </c>
      <c r="S161" s="227">
        <v>0.045999999999999999</v>
      </c>
      <c r="T161" s="228">
        <f>S161*H161</f>
        <v>1.01936</v>
      </c>
      <c r="AR161" s="21" t="s">
        <v>171</v>
      </c>
      <c r="AT161" s="21" t="s">
        <v>166</v>
      </c>
      <c r="AU161" s="21" t="s">
        <v>82</v>
      </c>
      <c r="AY161" s="21" t="s">
        <v>164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21" t="s">
        <v>80</v>
      </c>
      <c r="BK161" s="229">
        <f>ROUND(I161*H161,2)</f>
        <v>0</v>
      </c>
      <c r="BL161" s="21" t="s">
        <v>171</v>
      </c>
      <c r="BM161" s="21" t="s">
        <v>371</v>
      </c>
    </row>
    <row r="162" s="1" customFormat="1" ht="25.5" customHeight="1">
      <c r="B162" s="43"/>
      <c r="C162" s="218" t="s">
        <v>372</v>
      </c>
      <c r="D162" s="218" t="s">
        <v>166</v>
      </c>
      <c r="E162" s="219" t="s">
        <v>373</v>
      </c>
      <c r="F162" s="220" t="s">
        <v>374</v>
      </c>
      <c r="G162" s="221" t="s">
        <v>258</v>
      </c>
      <c r="H162" s="222">
        <v>125.44</v>
      </c>
      <c r="I162" s="223"/>
      <c r="J162" s="224">
        <f>ROUND(I162*H162,2)</f>
        <v>0</v>
      </c>
      <c r="K162" s="220" t="s">
        <v>170</v>
      </c>
      <c r="L162" s="69"/>
      <c r="M162" s="225" t="s">
        <v>21</v>
      </c>
      <c r="N162" s="226" t="s">
        <v>43</v>
      </c>
      <c r="O162" s="44"/>
      <c r="P162" s="227">
        <f>O162*H162</f>
        <v>0</v>
      </c>
      <c r="Q162" s="227">
        <v>2.16E-05</v>
      </c>
      <c r="R162" s="227">
        <f>Q162*H162</f>
        <v>0.0027095039999999997</v>
      </c>
      <c r="S162" s="227">
        <v>0.001</v>
      </c>
      <c r="T162" s="228">
        <f>S162*H162</f>
        <v>0.12544</v>
      </c>
      <c r="AR162" s="21" t="s">
        <v>171</v>
      </c>
      <c r="AT162" s="21" t="s">
        <v>166</v>
      </c>
      <c r="AU162" s="21" t="s">
        <v>82</v>
      </c>
      <c r="AY162" s="21" t="s">
        <v>164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21" t="s">
        <v>80</v>
      </c>
      <c r="BK162" s="229">
        <f>ROUND(I162*H162,2)</f>
        <v>0</v>
      </c>
      <c r="BL162" s="21" t="s">
        <v>171</v>
      </c>
      <c r="BM162" s="21" t="s">
        <v>375</v>
      </c>
    </row>
    <row r="163" s="10" customFormat="1" ht="29.88" customHeight="1">
      <c r="B163" s="202"/>
      <c r="C163" s="203"/>
      <c r="D163" s="204" t="s">
        <v>71</v>
      </c>
      <c r="E163" s="216" t="s">
        <v>376</v>
      </c>
      <c r="F163" s="216" t="s">
        <v>377</v>
      </c>
      <c r="G163" s="203"/>
      <c r="H163" s="203"/>
      <c r="I163" s="206"/>
      <c r="J163" s="217">
        <f>BK163</f>
        <v>0</v>
      </c>
      <c r="K163" s="203"/>
      <c r="L163" s="208"/>
      <c r="M163" s="209"/>
      <c r="N163" s="210"/>
      <c r="O163" s="210"/>
      <c r="P163" s="211">
        <f>SUM(P164:P169)</f>
        <v>0</v>
      </c>
      <c r="Q163" s="210"/>
      <c r="R163" s="211">
        <f>SUM(R164:R169)</f>
        <v>0.82424120000000001</v>
      </c>
      <c r="S163" s="210"/>
      <c r="T163" s="212">
        <f>SUM(T164:T169)</f>
        <v>0.83099999999999996</v>
      </c>
      <c r="AR163" s="213" t="s">
        <v>80</v>
      </c>
      <c r="AT163" s="214" t="s">
        <v>71</v>
      </c>
      <c r="AU163" s="214" t="s">
        <v>80</v>
      </c>
      <c r="AY163" s="213" t="s">
        <v>164</v>
      </c>
      <c r="BK163" s="215">
        <f>SUM(BK164:BK169)</f>
        <v>0</v>
      </c>
    </row>
    <row r="164" s="1" customFormat="1" ht="16.5" customHeight="1">
      <c r="B164" s="43"/>
      <c r="C164" s="218" t="s">
        <v>378</v>
      </c>
      <c r="D164" s="218" t="s">
        <v>166</v>
      </c>
      <c r="E164" s="219" t="s">
        <v>379</v>
      </c>
      <c r="F164" s="220" t="s">
        <v>380</v>
      </c>
      <c r="G164" s="221" t="s">
        <v>169</v>
      </c>
      <c r="H164" s="222">
        <v>22.16</v>
      </c>
      <c r="I164" s="223"/>
      <c r="J164" s="224">
        <f>ROUND(I164*H164,2)</f>
        <v>0</v>
      </c>
      <c r="K164" s="220" t="s">
        <v>170</v>
      </c>
      <c r="L164" s="69"/>
      <c r="M164" s="225" t="s">
        <v>21</v>
      </c>
      <c r="N164" s="226" t="s">
        <v>43</v>
      </c>
      <c r="O164" s="44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AR164" s="21" t="s">
        <v>171</v>
      </c>
      <c r="AT164" s="21" t="s">
        <v>166</v>
      </c>
      <c r="AU164" s="21" t="s">
        <v>82</v>
      </c>
      <c r="AY164" s="21" t="s">
        <v>164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21" t="s">
        <v>80</v>
      </c>
      <c r="BK164" s="229">
        <f>ROUND(I164*H164,2)</f>
        <v>0</v>
      </c>
      <c r="BL164" s="21" t="s">
        <v>171</v>
      </c>
      <c r="BM164" s="21" t="s">
        <v>381</v>
      </c>
    </row>
    <row r="165" s="1" customFormat="1" ht="16.5" customHeight="1">
      <c r="B165" s="43"/>
      <c r="C165" s="218" t="s">
        <v>382</v>
      </c>
      <c r="D165" s="218" t="s">
        <v>166</v>
      </c>
      <c r="E165" s="219" t="s">
        <v>383</v>
      </c>
      <c r="F165" s="220" t="s">
        <v>384</v>
      </c>
      <c r="G165" s="221" t="s">
        <v>169</v>
      </c>
      <c r="H165" s="222">
        <v>25.295999999999999</v>
      </c>
      <c r="I165" s="223"/>
      <c r="J165" s="224">
        <f>ROUND(I165*H165,2)</f>
        <v>0</v>
      </c>
      <c r="K165" s="220" t="s">
        <v>170</v>
      </c>
      <c r="L165" s="69"/>
      <c r="M165" s="225" t="s">
        <v>21</v>
      </c>
      <c r="N165" s="226" t="s">
        <v>43</v>
      </c>
      <c r="O165" s="44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AR165" s="21" t="s">
        <v>171</v>
      </c>
      <c r="AT165" s="21" t="s">
        <v>166</v>
      </c>
      <c r="AU165" s="21" t="s">
        <v>82</v>
      </c>
      <c r="AY165" s="21" t="s">
        <v>164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21" t="s">
        <v>80</v>
      </c>
      <c r="BK165" s="229">
        <f>ROUND(I165*H165,2)</f>
        <v>0</v>
      </c>
      <c r="BL165" s="21" t="s">
        <v>171</v>
      </c>
      <c r="BM165" s="21" t="s">
        <v>385</v>
      </c>
    </row>
    <row r="166" s="1" customFormat="1" ht="16.5" customHeight="1">
      <c r="B166" s="43"/>
      <c r="C166" s="218" t="s">
        <v>386</v>
      </c>
      <c r="D166" s="218" t="s">
        <v>166</v>
      </c>
      <c r="E166" s="219" t="s">
        <v>387</v>
      </c>
      <c r="F166" s="220" t="s">
        <v>388</v>
      </c>
      <c r="G166" s="221" t="s">
        <v>169</v>
      </c>
      <c r="H166" s="222">
        <v>3.1360000000000001</v>
      </c>
      <c r="I166" s="223"/>
      <c r="J166" s="224">
        <f>ROUND(I166*H166,2)</f>
        <v>0</v>
      </c>
      <c r="K166" s="220" t="s">
        <v>170</v>
      </c>
      <c r="L166" s="69"/>
      <c r="M166" s="225" t="s">
        <v>21</v>
      </c>
      <c r="N166" s="226" t="s">
        <v>43</v>
      </c>
      <c r="O166" s="44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AR166" s="21" t="s">
        <v>171</v>
      </c>
      <c r="AT166" s="21" t="s">
        <v>166</v>
      </c>
      <c r="AU166" s="21" t="s">
        <v>82</v>
      </c>
      <c r="AY166" s="21" t="s">
        <v>164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21" t="s">
        <v>80</v>
      </c>
      <c r="BK166" s="229">
        <f>ROUND(I166*H166,2)</f>
        <v>0</v>
      </c>
      <c r="BL166" s="21" t="s">
        <v>171</v>
      </c>
      <c r="BM166" s="21" t="s">
        <v>389</v>
      </c>
    </row>
    <row r="167" s="1" customFormat="1" ht="25.5" customHeight="1">
      <c r="B167" s="43"/>
      <c r="C167" s="218" t="s">
        <v>390</v>
      </c>
      <c r="D167" s="218" t="s">
        <v>166</v>
      </c>
      <c r="E167" s="219" t="s">
        <v>391</v>
      </c>
      <c r="F167" s="220" t="s">
        <v>392</v>
      </c>
      <c r="G167" s="221" t="s">
        <v>169</v>
      </c>
      <c r="H167" s="222">
        <v>22.16</v>
      </c>
      <c r="I167" s="223"/>
      <c r="J167" s="224">
        <f>ROUND(I167*H167,2)</f>
        <v>0</v>
      </c>
      <c r="K167" s="220" t="s">
        <v>170</v>
      </c>
      <c r="L167" s="69"/>
      <c r="M167" s="225" t="s">
        <v>21</v>
      </c>
      <c r="N167" s="226" t="s">
        <v>43</v>
      </c>
      <c r="O167" s="44"/>
      <c r="P167" s="227">
        <f>O167*H167</f>
        <v>0</v>
      </c>
      <c r="Q167" s="227">
        <v>0</v>
      </c>
      <c r="R167" s="227">
        <f>Q167*H167</f>
        <v>0</v>
      </c>
      <c r="S167" s="227">
        <v>0.037499999999999999</v>
      </c>
      <c r="T167" s="228">
        <f>S167*H167</f>
        <v>0.83099999999999996</v>
      </c>
      <c r="AR167" s="21" t="s">
        <v>171</v>
      </c>
      <c r="AT167" s="21" t="s">
        <v>166</v>
      </c>
      <c r="AU167" s="21" t="s">
        <v>82</v>
      </c>
      <c r="AY167" s="21" t="s">
        <v>164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21" t="s">
        <v>80</v>
      </c>
      <c r="BK167" s="229">
        <f>ROUND(I167*H167,2)</f>
        <v>0</v>
      </c>
      <c r="BL167" s="21" t="s">
        <v>171</v>
      </c>
      <c r="BM167" s="21" t="s">
        <v>393</v>
      </c>
    </row>
    <row r="168" s="1" customFormat="1" ht="25.5" customHeight="1">
      <c r="B168" s="43"/>
      <c r="C168" s="218" t="s">
        <v>394</v>
      </c>
      <c r="D168" s="218" t="s">
        <v>166</v>
      </c>
      <c r="E168" s="219" t="s">
        <v>395</v>
      </c>
      <c r="F168" s="220" t="s">
        <v>396</v>
      </c>
      <c r="G168" s="221" t="s">
        <v>169</v>
      </c>
      <c r="H168" s="222">
        <v>22.16</v>
      </c>
      <c r="I168" s="223"/>
      <c r="J168" s="224">
        <f>ROUND(I168*H168,2)</f>
        <v>0</v>
      </c>
      <c r="K168" s="220" t="s">
        <v>170</v>
      </c>
      <c r="L168" s="69"/>
      <c r="M168" s="225" t="s">
        <v>21</v>
      </c>
      <c r="N168" s="226" t="s">
        <v>43</v>
      </c>
      <c r="O168" s="44"/>
      <c r="P168" s="227">
        <f>O168*H168</f>
        <v>0</v>
      </c>
      <c r="Q168" s="227">
        <v>0.037194999999999999</v>
      </c>
      <c r="R168" s="227">
        <f>Q168*H168</f>
        <v>0.82424120000000001</v>
      </c>
      <c r="S168" s="227">
        <v>0</v>
      </c>
      <c r="T168" s="228">
        <f>S168*H168</f>
        <v>0</v>
      </c>
      <c r="AR168" s="21" t="s">
        <v>171</v>
      </c>
      <c r="AT168" s="21" t="s">
        <v>166</v>
      </c>
      <c r="AU168" s="21" t="s">
        <v>82</v>
      </c>
      <c r="AY168" s="21" t="s">
        <v>164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21" t="s">
        <v>80</v>
      </c>
      <c r="BK168" s="229">
        <f>ROUND(I168*H168,2)</f>
        <v>0</v>
      </c>
      <c r="BL168" s="21" t="s">
        <v>171</v>
      </c>
      <c r="BM168" s="21" t="s">
        <v>397</v>
      </c>
    </row>
    <row r="169" s="1" customFormat="1" ht="25.5" customHeight="1">
      <c r="B169" s="43"/>
      <c r="C169" s="218" t="s">
        <v>398</v>
      </c>
      <c r="D169" s="218" t="s">
        <v>166</v>
      </c>
      <c r="E169" s="219" t="s">
        <v>399</v>
      </c>
      <c r="F169" s="220" t="s">
        <v>400</v>
      </c>
      <c r="G169" s="221" t="s">
        <v>169</v>
      </c>
      <c r="H169" s="222">
        <v>22.16</v>
      </c>
      <c r="I169" s="223"/>
      <c r="J169" s="224">
        <f>ROUND(I169*H169,2)</f>
        <v>0</v>
      </c>
      <c r="K169" s="220" t="s">
        <v>170</v>
      </c>
      <c r="L169" s="69"/>
      <c r="M169" s="225" t="s">
        <v>21</v>
      </c>
      <c r="N169" s="226" t="s">
        <v>43</v>
      </c>
      <c r="O169" s="44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AR169" s="21" t="s">
        <v>171</v>
      </c>
      <c r="AT169" s="21" t="s">
        <v>166</v>
      </c>
      <c r="AU169" s="21" t="s">
        <v>82</v>
      </c>
      <c r="AY169" s="21" t="s">
        <v>164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21" t="s">
        <v>80</v>
      </c>
      <c r="BK169" s="229">
        <f>ROUND(I169*H169,2)</f>
        <v>0</v>
      </c>
      <c r="BL169" s="21" t="s">
        <v>171</v>
      </c>
      <c r="BM169" s="21" t="s">
        <v>401</v>
      </c>
    </row>
    <row r="170" s="10" customFormat="1" ht="29.88" customHeight="1">
      <c r="B170" s="202"/>
      <c r="C170" s="203"/>
      <c r="D170" s="204" t="s">
        <v>71</v>
      </c>
      <c r="E170" s="216" t="s">
        <v>402</v>
      </c>
      <c r="F170" s="216" t="s">
        <v>403</v>
      </c>
      <c r="G170" s="203"/>
      <c r="H170" s="203"/>
      <c r="I170" s="206"/>
      <c r="J170" s="217">
        <f>BK170</f>
        <v>0</v>
      </c>
      <c r="K170" s="203"/>
      <c r="L170" s="208"/>
      <c r="M170" s="209"/>
      <c r="N170" s="210"/>
      <c r="O170" s="210"/>
      <c r="P170" s="211">
        <f>SUM(P171:P180)</f>
        <v>0</v>
      </c>
      <c r="Q170" s="210"/>
      <c r="R170" s="211">
        <f>SUM(R171:R180)</f>
        <v>0</v>
      </c>
      <c r="S170" s="210"/>
      <c r="T170" s="212">
        <f>SUM(T171:T180)</f>
        <v>0</v>
      </c>
      <c r="AR170" s="213" t="s">
        <v>80</v>
      </c>
      <c r="AT170" s="214" t="s">
        <v>71</v>
      </c>
      <c r="AU170" s="214" t="s">
        <v>80</v>
      </c>
      <c r="AY170" s="213" t="s">
        <v>164</v>
      </c>
      <c r="BK170" s="215">
        <f>SUM(BK171:BK180)</f>
        <v>0</v>
      </c>
    </row>
    <row r="171" s="1" customFormat="1" ht="25.5" customHeight="1">
      <c r="B171" s="43"/>
      <c r="C171" s="218" t="s">
        <v>404</v>
      </c>
      <c r="D171" s="218" t="s">
        <v>166</v>
      </c>
      <c r="E171" s="219" t="s">
        <v>405</v>
      </c>
      <c r="F171" s="220" t="s">
        <v>406</v>
      </c>
      <c r="G171" s="221" t="s">
        <v>219</v>
      </c>
      <c r="H171" s="222">
        <v>8.9860000000000007</v>
      </c>
      <c r="I171" s="223"/>
      <c r="J171" s="224">
        <f>ROUND(I171*H171,2)</f>
        <v>0</v>
      </c>
      <c r="K171" s="220" t="s">
        <v>170</v>
      </c>
      <c r="L171" s="69"/>
      <c r="M171" s="225" t="s">
        <v>21</v>
      </c>
      <c r="N171" s="226" t="s">
        <v>43</v>
      </c>
      <c r="O171" s="44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AR171" s="21" t="s">
        <v>171</v>
      </c>
      <c r="AT171" s="21" t="s">
        <v>166</v>
      </c>
      <c r="AU171" s="21" t="s">
        <v>82</v>
      </c>
      <c r="AY171" s="21" t="s">
        <v>164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21" t="s">
        <v>80</v>
      </c>
      <c r="BK171" s="229">
        <f>ROUND(I171*H171,2)</f>
        <v>0</v>
      </c>
      <c r="BL171" s="21" t="s">
        <v>171</v>
      </c>
      <c r="BM171" s="21" t="s">
        <v>407</v>
      </c>
    </row>
    <row r="172" s="1" customFormat="1" ht="25.5" customHeight="1">
      <c r="B172" s="43"/>
      <c r="C172" s="218" t="s">
        <v>408</v>
      </c>
      <c r="D172" s="218" t="s">
        <v>166</v>
      </c>
      <c r="E172" s="219" t="s">
        <v>409</v>
      </c>
      <c r="F172" s="220" t="s">
        <v>410</v>
      </c>
      <c r="G172" s="221" t="s">
        <v>219</v>
      </c>
      <c r="H172" s="222">
        <v>8.9860000000000007</v>
      </c>
      <c r="I172" s="223"/>
      <c r="J172" s="224">
        <f>ROUND(I172*H172,2)</f>
        <v>0</v>
      </c>
      <c r="K172" s="220" t="s">
        <v>170</v>
      </c>
      <c r="L172" s="69"/>
      <c r="M172" s="225" t="s">
        <v>21</v>
      </c>
      <c r="N172" s="226" t="s">
        <v>43</v>
      </c>
      <c r="O172" s="44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AR172" s="21" t="s">
        <v>171</v>
      </c>
      <c r="AT172" s="21" t="s">
        <v>166</v>
      </c>
      <c r="AU172" s="21" t="s">
        <v>82</v>
      </c>
      <c r="AY172" s="21" t="s">
        <v>164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21" t="s">
        <v>80</v>
      </c>
      <c r="BK172" s="229">
        <f>ROUND(I172*H172,2)</f>
        <v>0</v>
      </c>
      <c r="BL172" s="21" t="s">
        <v>171</v>
      </c>
      <c r="BM172" s="21" t="s">
        <v>411</v>
      </c>
    </row>
    <row r="173" s="1" customFormat="1" ht="25.5" customHeight="1">
      <c r="B173" s="43"/>
      <c r="C173" s="218" t="s">
        <v>412</v>
      </c>
      <c r="D173" s="218" t="s">
        <v>166</v>
      </c>
      <c r="E173" s="219" t="s">
        <v>413</v>
      </c>
      <c r="F173" s="220" t="s">
        <v>414</v>
      </c>
      <c r="G173" s="221" t="s">
        <v>219</v>
      </c>
      <c r="H173" s="222">
        <v>89.859999999999999</v>
      </c>
      <c r="I173" s="223"/>
      <c r="J173" s="224">
        <f>ROUND(I173*H173,2)</f>
        <v>0</v>
      </c>
      <c r="K173" s="220" t="s">
        <v>170</v>
      </c>
      <c r="L173" s="69"/>
      <c r="M173" s="225" t="s">
        <v>21</v>
      </c>
      <c r="N173" s="226" t="s">
        <v>43</v>
      </c>
      <c r="O173" s="44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AR173" s="21" t="s">
        <v>171</v>
      </c>
      <c r="AT173" s="21" t="s">
        <v>166</v>
      </c>
      <c r="AU173" s="21" t="s">
        <v>82</v>
      </c>
      <c r="AY173" s="21" t="s">
        <v>164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21" t="s">
        <v>80</v>
      </c>
      <c r="BK173" s="229">
        <f>ROUND(I173*H173,2)</f>
        <v>0</v>
      </c>
      <c r="BL173" s="21" t="s">
        <v>171</v>
      </c>
      <c r="BM173" s="21" t="s">
        <v>415</v>
      </c>
    </row>
    <row r="174" s="11" customFormat="1">
      <c r="B174" s="230"/>
      <c r="C174" s="231"/>
      <c r="D174" s="232" t="s">
        <v>204</v>
      </c>
      <c r="E174" s="231"/>
      <c r="F174" s="233" t="s">
        <v>416</v>
      </c>
      <c r="G174" s="231"/>
      <c r="H174" s="234">
        <v>89.859999999999999</v>
      </c>
      <c r="I174" s="235"/>
      <c r="J174" s="231"/>
      <c r="K174" s="231"/>
      <c r="L174" s="236"/>
      <c r="M174" s="237"/>
      <c r="N174" s="238"/>
      <c r="O174" s="238"/>
      <c r="P174" s="238"/>
      <c r="Q174" s="238"/>
      <c r="R174" s="238"/>
      <c r="S174" s="238"/>
      <c r="T174" s="239"/>
      <c r="AT174" s="240" t="s">
        <v>204</v>
      </c>
      <c r="AU174" s="240" t="s">
        <v>82</v>
      </c>
      <c r="AV174" s="11" t="s">
        <v>82</v>
      </c>
      <c r="AW174" s="11" t="s">
        <v>6</v>
      </c>
      <c r="AX174" s="11" t="s">
        <v>80</v>
      </c>
      <c r="AY174" s="240" t="s">
        <v>164</v>
      </c>
    </row>
    <row r="175" s="1" customFormat="1" ht="16.5" customHeight="1">
      <c r="B175" s="43"/>
      <c r="C175" s="218" t="s">
        <v>417</v>
      </c>
      <c r="D175" s="218" t="s">
        <v>166</v>
      </c>
      <c r="E175" s="219" t="s">
        <v>418</v>
      </c>
      <c r="F175" s="220" t="s">
        <v>419</v>
      </c>
      <c r="G175" s="221" t="s">
        <v>219</v>
      </c>
      <c r="H175" s="222">
        <v>8.9860000000000007</v>
      </c>
      <c r="I175" s="223"/>
      <c r="J175" s="224">
        <f>ROUND(I175*H175,2)</f>
        <v>0</v>
      </c>
      <c r="K175" s="220" t="s">
        <v>170</v>
      </c>
      <c r="L175" s="69"/>
      <c r="M175" s="225" t="s">
        <v>21</v>
      </c>
      <c r="N175" s="226" t="s">
        <v>43</v>
      </c>
      <c r="O175" s="44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AR175" s="21" t="s">
        <v>171</v>
      </c>
      <c r="AT175" s="21" t="s">
        <v>166</v>
      </c>
      <c r="AU175" s="21" t="s">
        <v>82</v>
      </c>
      <c r="AY175" s="21" t="s">
        <v>164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21" t="s">
        <v>80</v>
      </c>
      <c r="BK175" s="229">
        <f>ROUND(I175*H175,2)</f>
        <v>0</v>
      </c>
      <c r="BL175" s="21" t="s">
        <v>171</v>
      </c>
      <c r="BM175" s="21" t="s">
        <v>420</v>
      </c>
    </row>
    <row r="176" s="1" customFormat="1" ht="16.5" customHeight="1">
      <c r="B176" s="43"/>
      <c r="C176" s="218" t="s">
        <v>421</v>
      </c>
      <c r="D176" s="218" t="s">
        <v>166</v>
      </c>
      <c r="E176" s="219" t="s">
        <v>422</v>
      </c>
      <c r="F176" s="220" t="s">
        <v>423</v>
      </c>
      <c r="G176" s="221" t="s">
        <v>219</v>
      </c>
      <c r="H176" s="222">
        <v>0.71299999999999997</v>
      </c>
      <c r="I176" s="223"/>
      <c r="J176" s="224">
        <f>ROUND(I176*H176,2)</f>
        <v>0</v>
      </c>
      <c r="K176" s="220" t="s">
        <v>170</v>
      </c>
      <c r="L176" s="69"/>
      <c r="M176" s="225" t="s">
        <v>21</v>
      </c>
      <c r="N176" s="226" t="s">
        <v>43</v>
      </c>
      <c r="O176" s="44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AR176" s="21" t="s">
        <v>171</v>
      </c>
      <c r="AT176" s="21" t="s">
        <v>166</v>
      </c>
      <c r="AU176" s="21" t="s">
        <v>82</v>
      </c>
      <c r="AY176" s="21" t="s">
        <v>164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21" t="s">
        <v>80</v>
      </c>
      <c r="BK176" s="229">
        <f>ROUND(I176*H176,2)</f>
        <v>0</v>
      </c>
      <c r="BL176" s="21" t="s">
        <v>171</v>
      </c>
      <c r="BM176" s="21" t="s">
        <v>424</v>
      </c>
    </row>
    <row r="177" s="1" customFormat="1" ht="25.5" customHeight="1">
      <c r="B177" s="43"/>
      <c r="C177" s="218" t="s">
        <v>425</v>
      </c>
      <c r="D177" s="218" t="s">
        <v>166</v>
      </c>
      <c r="E177" s="219" t="s">
        <v>426</v>
      </c>
      <c r="F177" s="220" t="s">
        <v>427</v>
      </c>
      <c r="G177" s="221" t="s">
        <v>219</v>
      </c>
      <c r="H177" s="222">
        <v>5.6159999999999997</v>
      </c>
      <c r="I177" s="223"/>
      <c r="J177" s="224">
        <f>ROUND(I177*H177,2)</f>
        <v>0</v>
      </c>
      <c r="K177" s="220" t="s">
        <v>170</v>
      </c>
      <c r="L177" s="69"/>
      <c r="M177" s="225" t="s">
        <v>21</v>
      </c>
      <c r="N177" s="226" t="s">
        <v>43</v>
      </c>
      <c r="O177" s="44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AR177" s="21" t="s">
        <v>171</v>
      </c>
      <c r="AT177" s="21" t="s">
        <v>166</v>
      </c>
      <c r="AU177" s="21" t="s">
        <v>82</v>
      </c>
      <c r="AY177" s="21" t="s">
        <v>164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21" t="s">
        <v>80</v>
      </c>
      <c r="BK177" s="229">
        <f>ROUND(I177*H177,2)</f>
        <v>0</v>
      </c>
      <c r="BL177" s="21" t="s">
        <v>171</v>
      </c>
      <c r="BM177" s="21" t="s">
        <v>428</v>
      </c>
    </row>
    <row r="178" s="1" customFormat="1" ht="25.5" customHeight="1">
      <c r="B178" s="43"/>
      <c r="C178" s="218" t="s">
        <v>429</v>
      </c>
      <c r="D178" s="218" t="s">
        <v>166</v>
      </c>
      <c r="E178" s="219" t="s">
        <v>430</v>
      </c>
      <c r="F178" s="220" t="s">
        <v>431</v>
      </c>
      <c r="G178" s="221" t="s">
        <v>219</v>
      </c>
      <c r="H178" s="222">
        <v>0.68000000000000005</v>
      </c>
      <c r="I178" s="223"/>
      <c r="J178" s="224">
        <f>ROUND(I178*H178,2)</f>
        <v>0</v>
      </c>
      <c r="K178" s="220" t="s">
        <v>170</v>
      </c>
      <c r="L178" s="69"/>
      <c r="M178" s="225" t="s">
        <v>21</v>
      </c>
      <c r="N178" s="226" t="s">
        <v>43</v>
      </c>
      <c r="O178" s="44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AR178" s="21" t="s">
        <v>171</v>
      </c>
      <c r="AT178" s="21" t="s">
        <v>166</v>
      </c>
      <c r="AU178" s="21" t="s">
        <v>82</v>
      </c>
      <c r="AY178" s="21" t="s">
        <v>164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21" t="s">
        <v>80</v>
      </c>
      <c r="BK178" s="229">
        <f>ROUND(I178*H178,2)</f>
        <v>0</v>
      </c>
      <c r="BL178" s="21" t="s">
        <v>171</v>
      </c>
      <c r="BM178" s="21" t="s">
        <v>432</v>
      </c>
    </row>
    <row r="179" s="1" customFormat="1" ht="16.5" customHeight="1">
      <c r="B179" s="43"/>
      <c r="C179" s="218" t="s">
        <v>433</v>
      </c>
      <c r="D179" s="218" t="s">
        <v>166</v>
      </c>
      <c r="E179" s="219" t="s">
        <v>434</v>
      </c>
      <c r="F179" s="220" t="s">
        <v>435</v>
      </c>
      <c r="G179" s="221" t="s">
        <v>219</v>
      </c>
      <c r="H179" s="222">
        <v>1.9750000000000001</v>
      </c>
      <c r="I179" s="223"/>
      <c r="J179" s="224">
        <f>ROUND(I179*H179,2)</f>
        <v>0</v>
      </c>
      <c r="K179" s="220" t="s">
        <v>170</v>
      </c>
      <c r="L179" s="69"/>
      <c r="M179" s="225" t="s">
        <v>21</v>
      </c>
      <c r="N179" s="226" t="s">
        <v>43</v>
      </c>
      <c r="O179" s="44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AR179" s="21" t="s">
        <v>171</v>
      </c>
      <c r="AT179" s="21" t="s">
        <v>166</v>
      </c>
      <c r="AU179" s="21" t="s">
        <v>82</v>
      </c>
      <c r="AY179" s="21" t="s">
        <v>164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21" t="s">
        <v>80</v>
      </c>
      <c r="BK179" s="229">
        <f>ROUND(I179*H179,2)</f>
        <v>0</v>
      </c>
      <c r="BL179" s="21" t="s">
        <v>171</v>
      </c>
      <c r="BM179" s="21" t="s">
        <v>436</v>
      </c>
    </row>
    <row r="180" s="1" customFormat="1" ht="16.5" customHeight="1">
      <c r="B180" s="43"/>
      <c r="C180" s="218" t="s">
        <v>303</v>
      </c>
      <c r="D180" s="218" t="s">
        <v>166</v>
      </c>
      <c r="E180" s="219" t="s">
        <v>437</v>
      </c>
      <c r="F180" s="220" t="s">
        <v>438</v>
      </c>
      <c r="G180" s="221" t="s">
        <v>219</v>
      </c>
      <c r="H180" s="222">
        <v>0.002</v>
      </c>
      <c r="I180" s="223"/>
      <c r="J180" s="224">
        <f>ROUND(I180*H180,2)</f>
        <v>0</v>
      </c>
      <c r="K180" s="220" t="s">
        <v>170</v>
      </c>
      <c r="L180" s="69"/>
      <c r="M180" s="225" t="s">
        <v>21</v>
      </c>
      <c r="N180" s="226" t="s">
        <v>43</v>
      </c>
      <c r="O180" s="44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AR180" s="21" t="s">
        <v>171</v>
      </c>
      <c r="AT180" s="21" t="s">
        <v>166</v>
      </c>
      <c r="AU180" s="21" t="s">
        <v>82</v>
      </c>
      <c r="AY180" s="21" t="s">
        <v>164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21" t="s">
        <v>80</v>
      </c>
      <c r="BK180" s="229">
        <f>ROUND(I180*H180,2)</f>
        <v>0</v>
      </c>
      <c r="BL180" s="21" t="s">
        <v>171</v>
      </c>
      <c r="BM180" s="21" t="s">
        <v>439</v>
      </c>
    </row>
    <row r="181" s="10" customFormat="1" ht="29.88" customHeight="1">
      <c r="B181" s="202"/>
      <c r="C181" s="203"/>
      <c r="D181" s="204" t="s">
        <v>71</v>
      </c>
      <c r="E181" s="216" t="s">
        <v>440</v>
      </c>
      <c r="F181" s="216" t="s">
        <v>441</v>
      </c>
      <c r="G181" s="203"/>
      <c r="H181" s="203"/>
      <c r="I181" s="206"/>
      <c r="J181" s="217">
        <f>BK181</f>
        <v>0</v>
      </c>
      <c r="K181" s="203"/>
      <c r="L181" s="208"/>
      <c r="M181" s="209"/>
      <c r="N181" s="210"/>
      <c r="O181" s="210"/>
      <c r="P181" s="211">
        <f>P182</f>
        <v>0</v>
      </c>
      <c r="Q181" s="210"/>
      <c r="R181" s="211">
        <f>R182</f>
        <v>0</v>
      </c>
      <c r="S181" s="210"/>
      <c r="T181" s="212">
        <f>T182</f>
        <v>0</v>
      </c>
      <c r="AR181" s="213" t="s">
        <v>80</v>
      </c>
      <c r="AT181" s="214" t="s">
        <v>71</v>
      </c>
      <c r="AU181" s="214" t="s">
        <v>80</v>
      </c>
      <c r="AY181" s="213" t="s">
        <v>164</v>
      </c>
      <c r="BK181" s="215">
        <f>BK182</f>
        <v>0</v>
      </c>
    </row>
    <row r="182" s="1" customFormat="1" ht="38.25" customHeight="1">
      <c r="B182" s="43"/>
      <c r="C182" s="218" t="s">
        <v>442</v>
      </c>
      <c r="D182" s="218" t="s">
        <v>166</v>
      </c>
      <c r="E182" s="219" t="s">
        <v>443</v>
      </c>
      <c r="F182" s="220" t="s">
        <v>444</v>
      </c>
      <c r="G182" s="221" t="s">
        <v>219</v>
      </c>
      <c r="H182" s="222">
        <v>15.585000000000001</v>
      </c>
      <c r="I182" s="223"/>
      <c r="J182" s="224">
        <f>ROUND(I182*H182,2)</f>
        <v>0</v>
      </c>
      <c r="K182" s="220" t="s">
        <v>170</v>
      </c>
      <c r="L182" s="69"/>
      <c r="M182" s="225" t="s">
        <v>21</v>
      </c>
      <c r="N182" s="226" t="s">
        <v>43</v>
      </c>
      <c r="O182" s="44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AR182" s="21" t="s">
        <v>171</v>
      </c>
      <c r="AT182" s="21" t="s">
        <v>166</v>
      </c>
      <c r="AU182" s="21" t="s">
        <v>82</v>
      </c>
      <c r="AY182" s="21" t="s">
        <v>164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21" t="s">
        <v>80</v>
      </c>
      <c r="BK182" s="229">
        <f>ROUND(I182*H182,2)</f>
        <v>0</v>
      </c>
      <c r="BL182" s="21" t="s">
        <v>171</v>
      </c>
      <c r="BM182" s="21" t="s">
        <v>445</v>
      </c>
    </row>
    <row r="183" s="10" customFormat="1" ht="37.44" customHeight="1">
      <c r="B183" s="202"/>
      <c r="C183" s="203"/>
      <c r="D183" s="204" t="s">
        <v>71</v>
      </c>
      <c r="E183" s="205" t="s">
        <v>446</v>
      </c>
      <c r="F183" s="205" t="s">
        <v>447</v>
      </c>
      <c r="G183" s="203"/>
      <c r="H183" s="203"/>
      <c r="I183" s="206"/>
      <c r="J183" s="207">
        <f>BK183</f>
        <v>0</v>
      </c>
      <c r="K183" s="203"/>
      <c r="L183" s="208"/>
      <c r="M183" s="209"/>
      <c r="N183" s="210"/>
      <c r="O183" s="210"/>
      <c r="P183" s="211">
        <f>P184+P195+P200+P213+P221+P229</f>
        <v>0</v>
      </c>
      <c r="Q183" s="210"/>
      <c r="R183" s="211">
        <f>R184+R195+R200+R213+R221+R229</f>
        <v>0.42126783340000001</v>
      </c>
      <c r="S183" s="210"/>
      <c r="T183" s="212">
        <f>T184+T195+T200+T213+T221+T229</f>
        <v>0</v>
      </c>
      <c r="AR183" s="213" t="s">
        <v>82</v>
      </c>
      <c r="AT183" s="214" t="s">
        <v>71</v>
      </c>
      <c r="AU183" s="214" t="s">
        <v>72</v>
      </c>
      <c r="AY183" s="213" t="s">
        <v>164</v>
      </c>
      <c r="BK183" s="215">
        <f>BK184+BK195+BK200+BK213+BK221+BK229</f>
        <v>0</v>
      </c>
    </row>
    <row r="184" s="10" customFormat="1" ht="19.92" customHeight="1">
      <c r="B184" s="202"/>
      <c r="C184" s="203"/>
      <c r="D184" s="204" t="s">
        <v>71</v>
      </c>
      <c r="E184" s="216" t="s">
        <v>448</v>
      </c>
      <c r="F184" s="216" t="s">
        <v>449</v>
      </c>
      <c r="G184" s="203"/>
      <c r="H184" s="203"/>
      <c r="I184" s="206"/>
      <c r="J184" s="217">
        <f>BK184</f>
        <v>0</v>
      </c>
      <c r="K184" s="203"/>
      <c r="L184" s="208"/>
      <c r="M184" s="209"/>
      <c r="N184" s="210"/>
      <c r="O184" s="210"/>
      <c r="P184" s="211">
        <f>SUM(P185:P194)</f>
        <v>0</v>
      </c>
      <c r="Q184" s="210"/>
      <c r="R184" s="211">
        <f>SUM(R185:R194)</f>
        <v>0.078296199999999996</v>
      </c>
      <c r="S184" s="210"/>
      <c r="T184" s="212">
        <f>SUM(T185:T194)</f>
        <v>0</v>
      </c>
      <c r="AR184" s="213" t="s">
        <v>82</v>
      </c>
      <c r="AT184" s="214" t="s">
        <v>71</v>
      </c>
      <c r="AU184" s="214" t="s">
        <v>80</v>
      </c>
      <c r="AY184" s="213" t="s">
        <v>164</v>
      </c>
      <c r="BK184" s="215">
        <f>SUM(BK185:BK194)</f>
        <v>0</v>
      </c>
    </row>
    <row r="185" s="1" customFormat="1" ht="25.5" customHeight="1">
      <c r="B185" s="43"/>
      <c r="C185" s="218" t="s">
        <v>450</v>
      </c>
      <c r="D185" s="218" t="s">
        <v>166</v>
      </c>
      <c r="E185" s="219" t="s">
        <v>451</v>
      </c>
      <c r="F185" s="220" t="s">
        <v>452</v>
      </c>
      <c r="G185" s="221" t="s">
        <v>169</v>
      </c>
      <c r="H185" s="222">
        <v>1.008</v>
      </c>
      <c r="I185" s="223"/>
      <c r="J185" s="224">
        <f>ROUND(I185*H185,2)</f>
        <v>0</v>
      </c>
      <c r="K185" s="220" t="s">
        <v>170</v>
      </c>
      <c r="L185" s="69"/>
      <c r="M185" s="225" t="s">
        <v>21</v>
      </c>
      <c r="N185" s="226" t="s">
        <v>43</v>
      </c>
      <c r="O185" s="44"/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AR185" s="21" t="s">
        <v>183</v>
      </c>
      <c r="AT185" s="21" t="s">
        <v>166</v>
      </c>
      <c r="AU185" s="21" t="s">
        <v>82</v>
      </c>
      <c r="AY185" s="21" t="s">
        <v>164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21" t="s">
        <v>80</v>
      </c>
      <c r="BK185" s="229">
        <f>ROUND(I185*H185,2)</f>
        <v>0</v>
      </c>
      <c r="BL185" s="21" t="s">
        <v>183</v>
      </c>
      <c r="BM185" s="21" t="s">
        <v>453</v>
      </c>
    </row>
    <row r="186" s="1" customFormat="1" ht="16.5" customHeight="1">
      <c r="B186" s="43"/>
      <c r="C186" s="241" t="s">
        <v>454</v>
      </c>
      <c r="D186" s="241" t="s">
        <v>225</v>
      </c>
      <c r="E186" s="242" t="s">
        <v>455</v>
      </c>
      <c r="F186" s="243" t="s">
        <v>456</v>
      </c>
      <c r="G186" s="244" t="s">
        <v>285</v>
      </c>
      <c r="H186" s="245">
        <v>0.10100000000000001</v>
      </c>
      <c r="I186" s="246"/>
      <c r="J186" s="247">
        <f>ROUND(I186*H186,2)</f>
        <v>0</v>
      </c>
      <c r="K186" s="243" t="s">
        <v>170</v>
      </c>
      <c r="L186" s="248"/>
      <c r="M186" s="249" t="s">
        <v>21</v>
      </c>
      <c r="N186" s="250" t="s">
        <v>43</v>
      </c>
      <c r="O186" s="44"/>
      <c r="P186" s="227">
        <f>O186*H186</f>
        <v>0</v>
      </c>
      <c r="Q186" s="227">
        <v>0.001</v>
      </c>
      <c r="R186" s="227">
        <f>Q186*H186</f>
        <v>0.000101</v>
      </c>
      <c r="S186" s="227">
        <v>0</v>
      </c>
      <c r="T186" s="228">
        <f>S186*H186</f>
        <v>0</v>
      </c>
      <c r="AR186" s="21" t="s">
        <v>305</v>
      </c>
      <c r="AT186" s="21" t="s">
        <v>225</v>
      </c>
      <c r="AU186" s="21" t="s">
        <v>82</v>
      </c>
      <c r="AY186" s="21" t="s">
        <v>164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21" t="s">
        <v>80</v>
      </c>
      <c r="BK186" s="229">
        <f>ROUND(I186*H186,2)</f>
        <v>0</v>
      </c>
      <c r="BL186" s="21" t="s">
        <v>183</v>
      </c>
      <c r="BM186" s="21" t="s">
        <v>457</v>
      </c>
    </row>
    <row r="187" s="1" customFormat="1" ht="25.5" customHeight="1">
      <c r="B187" s="43"/>
      <c r="C187" s="218" t="s">
        <v>458</v>
      </c>
      <c r="D187" s="218" t="s">
        <v>166</v>
      </c>
      <c r="E187" s="219" t="s">
        <v>459</v>
      </c>
      <c r="F187" s="220" t="s">
        <v>460</v>
      </c>
      <c r="G187" s="221" t="s">
        <v>169</v>
      </c>
      <c r="H187" s="222">
        <v>31.199999999999999</v>
      </c>
      <c r="I187" s="223"/>
      <c r="J187" s="224">
        <f>ROUND(I187*H187,2)</f>
        <v>0</v>
      </c>
      <c r="K187" s="220" t="s">
        <v>21</v>
      </c>
      <c r="L187" s="69"/>
      <c r="M187" s="225" t="s">
        <v>21</v>
      </c>
      <c r="N187" s="226" t="s">
        <v>43</v>
      </c>
      <c r="O187" s="44"/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AR187" s="21" t="s">
        <v>183</v>
      </c>
      <c r="AT187" s="21" t="s">
        <v>166</v>
      </c>
      <c r="AU187" s="21" t="s">
        <v>82</v>
      </c>
      <c r="AY187" s="21" t="s">
        <v>164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21" t="s">
        <v>80</v>
      </c>
      <c r="BK187" s="229">
        <f>ROUND(I187*H187,2)</f>
        <v>0</v>
      </c>
      <c r="BL187" s="21" t="s">
        <v>183</v>
      </c>
      <c r="BM187" s="21" t="s">
        <v>461</v>
      </c>
    </row>
    <row r="188" s="1" customFormat="1" ht="38.25" customHeight="1">
      <c r="B188" s="43"/>
      <c r="C188" s="241" t="s">
        <v>462</v>
      </c>
      <c r="D188" s="241" t="s">
        <v>225</v>
      </c>
      <c r="E188" s="242" t="s">
        <v>463</v>
      </c>
      <c r="F188" s="243" t="s">
        <v>464</v>
      </c>
      <c r="G188" s="244" t="s">
        <v>263</v>
      </c>
      <c r="H188" s="245">
        <v>31.199999999999999</v>
      </c>
      <c r="I188" s="246"/>
      <c r="J188" s="247">
        <f>ROUND(I188*H188,2)</f>
        <v>0</v>
      </c>
      <c r="K188" s="243" t="s">
        <v>21</v>
      </c>
      <c r="L188" s="248"/>
      <c r="M188" s="249" t="s">
        <v>21</v>
      </c>
      <c r="N188" s="250" t="s">
        <v>43</v>
      </c>
      <c r="O188" s="44"/>
      <c r="P188" s="227">
        <f>O188*H188</f>
        <v>0</v>
      </c>
      <c r="Q188" s="227">
        <v>0.001</v>
      </c>
      <c r="R188" s="227">
        <f>Q188*H188</f>
        <v>0.031199999999999999</v>
      </c>
      <c r="S188" s="227">
        <v>0</v>
      </c>
      <c r="T188" s="228">
        <f>S188*H188</f>
        <v>0</v>
      </c>
      <c r="AR188" s="21" t="s">
        <v>305</v>
      </c>
      <c r="AT188" s="21" t="s">
        <v>225</v>
      </c>
      <c r="AU188" s="21" t="s">
        <v>82</v>
      </c>
      <c r="AY188" s="21" t="s">
        <v>164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21" t="s">
        <v>80</v>
      </c>
      <c r="BK188" s="229">
        <f>ROUND(I188*H188,2)</f>
        <v>0</v>
      </c>
      <c r="BL188" s="21" t="s">
        <v>183</v>
      </c>
      <c r="BM188" s="21" t="s">
        <v>465</v>
      </c>
    </row>
    <row r="189" s="1" customFormat="1" ht="51" customHeight="1">
      <c r="B189" s="43"/>
      <c r="C189" s="218" t="s">
        <v>466</v>
      </c>
      <c r="D189" s="218" t="s">
        <v>166</v>
      </c>
      <c r="E189" s="219" t="s">
        <v>467</v>
      </c>
      <c r="F189" s="220" t="s">
        <v>468</v>
      </c>
      <c r="G189" s="221" t="s">
        <v>169</v>
      </c>
      <c r="H189" s="222">
        <v>6.7199999999999998</v>
      </c>
      <c r="I189" s="223"/>
      <c r="J189" s="224">
        <f>ROUND(I189*H189,2)</f>
        <v>0</v>
      </c>
      <c r="K189" s="220" t="s">
        <v>21</v>
      </c>
      <c r="L189" s="69"/>
      <c r="M189" s="225" t="s">
        <v>21</v>
      </c>
      <c r="N189" s="226" t="s">
        <v>43</v>
      </c>
      <c r="O189" s="44"/>
      <c r="P189" s="227">
        <f>O189*H189</f>
        <v>0</v>
      </c>
      <c r="Q189" s="227">
        <v>0.0030000000000000001</v>
      </c>
      <c r="R189" s="227">
        <f>Q189*H189</f>
        <v>0.020160000000000001</v>
      </c>
      <c r="S189" s="227">
        <v>0</v>
      </c>
      <c r="T189" s="228">
        <f>S189*H189</f>
        <v>0</v>
      </c>
      <c r="AR189" s="21" t="s">
        <v>183</v>
      </c>
      <c r="AT189" s="21" t="s">
        <v>166</v>
      </c>
      <c r="AU189" s="21" t="s">
        <v>82</v>
      </c>
      <c r="AY189" s="21" t="s">
        <v>164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21" t="s">
        <v>80</v>
      </c>
      <c r="BK189" s="229">
        <f>ROUND(I189*H189,2)</f>
        <v>0</v>
      </c>
      <c r="BL189" s="21" t="s">
        <v>183</v>
      </c>
      <c r="BM189" s="21" t="s">
        <v>469</v>
      </c>
    </row>
    <row r="190" s="1" customFormat="1" ht="16.5" customHeight="1">
      <c r="B190" s="43"/>
      <c r="C190" s="218" t="s">
        <v>470</v>
      </c>
      <c r="D190" s="218" t="s">
        <v>166</v>
      </c>
      <c r="E190" s="219" t="s">
        <v>471</v>
      </c>
      <c r="F190" s="220" t="s">
        <v>472</v>
      </c>
      <c r="G190" s="221" t="s">
        <v>258</v>
      </c>
      <c r="H190" s="222">
        <v>22.399999999999999</v>
      </c>
      <c r="I190" s="223"/>
      <c r="J190" s="224">
        <f>ROUND(I190*H190,2)</f>
        <v>0</v>
      </c>
      <c r="K190" s="220" t="s">
        <v>21</v>
      </c>
      <c r="L190" s="69"/>
      <c r="M190" s="225" t="s">
        <v>21</v>
      </c>
      <c r="N190" s="226" t="s">
        <v>43</v>
      </c>
      <c r="O190" s="44"/>
      <c r="P190" s="227">
        <f>O190*H190</f>
        <v>0</v>
      </c>
      <c r="Q190" s="227">
        <v>0.001</v>
      </c>
      <c r="R190" s="227">
        <f>Q190*H190</f>
        <v>0.0224</v>
      </c>
      <c r="S190" s="227">
        <v>0</v>
      </c>
      <c r="T190" s="228">
        <f>S190*H190</f>
        <v>0</v>
      </c>
      <c r="AR190" s="21" t="s">
        <v>183</v>
      </c>
      <c r="AT190" s="21" t="s">
        <v>166</v>
      </c>
      <c r="AU190" s="21" t="s">
        <v>82</v>
      </c>
      <c r="AY190" s="21" t="s">
        <v>164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21" t="s">
        <v>80</v>
      </c>
      <c r="BK190" s="229">
        <f>ROUND(I190*H190,2)</f>
        <v>0</v>
      </c>
      <c r="BL190" s="21" t="s">
        <v>183</v>
      </c>
      <c r="BM190" s="21" t="s">
        <v>473</v>
      </c>
    </row>
    <row r="191" s="1" customFormat="1" ht="16.5" customHeight="1">
      <c r="B191" s="43"/>
      <c r="C191" s="241" t="s">
        <v>474</v>
      </c>
      <c r="D191" s="241" t="s">
        <v>225</v>
      </c>
      <c r="E191" s="242" t="s">
        <v>475</v>
      </c>
      <c r="F191" s="243" t="s">
        <v>476</v>
      </c>
      <c r="G191" s="244" t="s">
        <v>258</v>
      </c>
      <c r="H191" s="245">
        <v>24.640000000000001</v>
      </c>
      <c r="I191" s="246"/>
      <c r="J191" s="247">
        <f>ROUND(I191*H191,2)</f>
        <v>0</v>
      </c>
      <c r="K191" s="243" t="s">
        <v>170</v>
      </c>
      <c r="L191" s="248"/>
      <c r="M191" s="249" t="s">
        <v>21</v>
      </c>
      <c r="N191" s="250" t="s">
        <v>43</v>
      </c>
      <c r="O191" s="44"/>
      <c r="P191" s="227">
        <f>O191*H191</f>
        <v>0</v>
      </c>
      <c r="Q191" s="227">
        <v>0.00018000000000000001</v>
      </c>
      <c r="R191" s="227">
        <f>Q191*H191</f>
        <v>0.0044352000000000003</v>
      </c>
      <c r="S191" s="227">
        <v>0</v>
      </c>
      <c r="T191" s="228">
        <f>S191*H191</f>
        <v>0</v>
      </c>
      <c r="AR191" s="21" t="s">
        <v>305</v>
      </c>
      <c r="AT191" s="21" t="s">
        <v>225</v>
      </c>
      <c r="AU191" s="21" t="s">
        <v>82</v>
      </c>
      <c r="AY191" s="21" t="s">
        <v>164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21" t="s">
        <v>80</v>
      </c>
      <c r="BK191" s="229">
        <f>ROUND(I191*H191,2)</f>
        <v>0</v>
      </c>
      <c r="BL191" s="21" t="s">
        <v>183</v>
      </c>
      <c r="BM191" s="21" t="s">
        <v>477</v>
      </c>
    </row>
    <row r="192" s="11" customFormat="1">
      <c r="B192" s="230"/>
      <c r="C192" s="231"/>
      <c r="D192" s="232" t="s">
        <v>204</v>
      </c>
      <c r="E192" s="231"/>
      <c r="F192" s="233" t="s">
        <v>478</v>
      </c>
      <c r="G192" s="231"/>
      <c r="H192" s="234">
        <v>24.640000000000001</v>
      </c>
      <c r="I192" s="235"/>
      <c r="J192" s="231"/>
      <c r="K192" s="231"/>
      <c r="L192" s="236"/>
      <c r="M192" s="237"/>
      <c r="N192" s="238"/>
      <c r="O192" s="238"/>
      <c r="P192" s="238"/>
      <c r="Q192" s="238"/>
      <c r="R192" s="238"/>
      <c r="S192" s="238"/>
      <c r="T192" s="239"/>
      <c r="AT192" s="240" t="s">
        <v>204</v>
      </c>
      <c r="AU192" s="240" t="s">
        <v>82</v>
      </c>
      <c r="AV192" s="11" t="s">
        <v>82</v>
      </c>
      <c r="AW192" s="11" t="s">
        <v>6</v>
      </c>
      <c r="AX192" s="11" t="s">
        <v>80</v>
      </c>
      <c r="AY192" s="240" t="s">
        <v>164</v>
      </c>
    </row>
    <row r="193" s="1" customFormat="1" ht="38.25" customHeight="1">
      <c r="B193" s="43"/>
      <c r="C193" s="218" t="s">
        <v>479</v>
      </c>
      <c r="D193" s="218" t="s">
        <v>166</v>
      </c>
      <c r="E193" s="219" t="s">
        <v>480</v>
      </c>
      <c r="F193" s="220" t="s">
        <v>481</v>
      </c>
      <c r="G193" s="221" t="s">
        <v>219</v>
      </c>
      <c r="H193" s="222">
        <v>0.078</v>
      </c>
      <c r="I193" s="223"/>
      <c r="J193" s="224">
        <f>ROUND(I193*H193,2)</f>
        <v>0</v>
      </c>
      <c r="K193" s="220" t="s">
        <v>170</v>
      </c>
      <c r="L193" s="69"/>
      <c r="M193" s="225" t="s">
        <v>21</v>
      </c>
      <c r="N193" s="226" t="s">
        <v>43</v>
      </c>
      <c r="O193" s="44"/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AR193" s="21" t="s">
        <v>183</v>
      </c>
      <c r="AT193" s="21" t="s">
        <v>166</v>
      </c>
      <c r="AU193" s="21" t="s">
        <v>82</v>
      </c>
      <c r="AY193" s="21" t="s">
        <v>164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21" t="s">
        <v>80</v>
      </c>
      <c r="BK193" s="229">
        <f>ROUND(I193*H193,2)</f>
        <v>0</v>
      </c>
      <c r="BL193" s="21" t="s">
        <v>183</v>
      </c>
      <c r="BM193" s="21" t="s">
        <v>482</v>
      </c>
    </row>
    <row r="194" s="1" customFormat="1" ht="38.25" customHeight="1">
      <c r="B194" s="43"/>
      <c r="C194" s="218" t="s">
        <v>483</v>
      </c>
      <c r="D194" s="218" t="s">
        <v>166</v>
      </c>
      <c r="E194" s="219" t="s">
        <v>484</v>
      </c>
      <c r="F194" s="220" t="s">
        <v>485</v>
      </c>
      <c r="G194" s="221" t="s">
        <v>219</v>
      </c>
      <c r="H194" s="222">
        <v>0.078</v>
      </c>
      <c r="I194" s="223"/>
      <c r="J194" s="224">
        <f>ROUND(I194*H194,2)</f>
        <v>0</v>
      </c>
      <c r="K194" s="220" t="s">
        <v>170</v>
      </c>
      <c r="L194" s="69"/>
      <c r="M194" s="225" t="s">
        <v>21</v>
      </c>
      <c r="N194" s="226" t="s">
        <v>43</v>
      </c>
      <c r="O194" s="44"/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AR194" s="21" t="s">
        <v>183</v>
      </c>
      <c r="AT194" s="21" t="s">
        <v>166</v>
      </c>
      <c r="AU194" s="21" t="s">
        <v>82</v>
      </c>
      <c r="AY194" s="21" t="s">
        <v>164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21" t="s">
        <v>80</v>
      </c>
      <c r="BK194" s="229">
        <f>ROUND(I194*H194,2)</f>
        <v>0</v>
      </c>
      <c r="BL194" s="21" t="s">
        <v>183</v>
      </c>
      <c r="BM194" s="21" t="s">
        <v>486</v>
      </c>
    </row>
    <row r="195" s="10" customFormat="1" ht="29.88" customHeight="1">
      <c r="B195" s="202"/>
      <c r="C195" s="203"/>
      <c r="D195" s="204" t="s">
        <v>71</v>
      </c>
      <c r="E195" s="216" t="s">
        <v>487</v>
      </c>
      <c r="F195" s="216" t="s">
        <v>488</v>
      </c>
      <c r="G195" s="203"/>
      <c r="H195" s="203"/>
      <c r="I195" s="206"/>
      <c r="J195" s="217">
        <f>BK195</f>
        <v>0</v>
      </c>
      <c r="K195" s="203"/>
      <c r="L195" s="208"/>
      <c r="M195" s="209"/>
      <c r="N195" s="210"/>
      <c r="O195" s="210"/>
      <c r="P195" s="211">
        <f>SUM(P196:P199)</f>
        <v>0</v>
      </c>
      <c r="Q195" s="210"/>
      <c r="R195" s="211">
        <f>SUM(R196:R199)</f>
        <v>0.17582620000000002</v>
      </c>
      <c r="S195" s="210"/>
      <c r="T195" s="212">
        <f>SUM(T196:T199)</f>
        <v>0</v>
      </c>
      <c r="AR195" s="213" t="s">
        <v>82</v>
      </c>
      <c r="AT195" s="214" t="s">
        <v>71</v>
      </c>
      <c r="AU195" s="214" t="s">
        <v>80</v>
      </c>
      <c r="AY195" s="213" t="s">
        <v>164</v>
      </c>
      <c r="BK195" s="215">
        <f>SUM(BK196:BK199)</f>
        <v>0</v>
      </c>
    </row>
    <row r="196" s="1" customFormat="1" ht="16.5" customHeight="1">
      <c r="B196" s="43"/>
      <c r="C196" s="218" t="s">
        <v>489</v>
      </c>
      <c r="D196" s="218" t="s">
        <v>166</v>
      </c>
      <c r="E196" s="219" t="s">
        <v>490</v>
      </c>
      <c r="F196" s="220" t="s">
        <v>491</v>
      </c>
      <c r="G196" s="221" t="s">
        <v>169</v>
      </c>
      <c r="H196" s="222">
        <v>6.9800000000000004</v>
      </c>
      <c r="I196" s="223"/>
      <c r="J196" s="224">
        <f>ROUND(I196*H196,2)</f>
        <v>0</v>
      </c>
      <c r="K196" s="220" t="s">
        <v>170</v>
      </c>
      <c r="L196" s="69"/>
      <c r="M196" s="225" t="s">
        <v>21</v>
      </c>
      <c r="N196" s="226" t="s">
        <v>43</v>
      </c>
      <c r="O196" s="44"/>
      <c r="P196" s="227">
        <f>O196*H196</f>
        <v>0</v>
      </c>
      <c r="Q196" s="227">
        <v>0.023800000000000002</v>
      </c>
      <c r="R196" s="227">
        <f>Q196*H196</f>
        <v>0.16612400000000002</v>
      </c>
      <c r="S196" s="227">
        <v>0</v>
      </c>
      <c r="T196" s="228">
        <f>S196*H196</f>
        <v>0</v>
      </c>
      <c r="AR196" s="21" t="s">
        <v>183</v>
      </c>
      <c r="AT196" s="21" t="s">
        <v>166</v>
      </c>
      <c r="AU196" s="21" t="s">
        <v>82</v>
      </c>
      <c r="AY196" s="21" t="s">
        <v>164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21" t="s">
        <v>80</v>
      </c>
      <c r="BK196" s="229">
        <f>ROUND(I196*H196,2)</f>
        <v>0</v>
      </c>
      <c r="BL196" s="21" t="s">
        <v>183</v>
      </c>
      <c r="BM196" s="21" t="s">
        <v>492</v>
      </c>
    </row>
    <row r="197" s="1" customFormat="1" ht="16.5" customHeight="1">
      <c r="B197" s="43"/>
      <c r="C197" s="218" t="s">
        <v>493</v>
      </c>
      <c r="D197" s="218" t="s">
        <v>166</v>
      </c>
      <c r="E197" s="219" t="s">
        <v>494</v>
      </c>
      <c r="F197" s="220" t="s">
        <v>495</v>
      </c>
      <c r="G197" s="221" t="s">
        <v>169</v>
      </c>
      <c r="H197" s="222">
        <v>6.9800000000000004</v>
      </c>
      <c r="I197" s="223"/>
      <c r="J197" s="224">
        <f>ROUND(I197*H197,2)</f>
        <v>0</v>
      </c>
      <c r="K197" s="220" t="s">
        <v>170</v>
      </c>
      <c r="L197" s="69"/>
      <c r="M197" s="225" t="s">
        <v>21</v>
      </c>
      <c r="N197" s="226" t="s">
        <v>43</v>
      </c>
      <c r="O197" s="44"/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AR197" s="21" t="s">
        <v>183</v>
      </c>
      <c r="AT197" s="21" t="s">
        <v>166</v>
      </c>
      <c r="AU197" s="21" t="s">
        <v>82</v>
      </c>
      <c r="AY197" s="21" t="s">
        <v>164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21" t="s">
        <v>80</v>
      </c>
      <c r="BK197" s="229">
        <f>ROUND(I197*H197,2)</f>
        <v>0</v>
      </c>
      <c r="BL197" s="21" t="s">
        <v>183</v>
      </c>
      <c r="BM197" s="21" t="s">
        <v>496</v>
      </c>
    </row>
    <row r="198" s="1" customFormat="1" ht="16.5" customHeight="1">
      <c r="B198" s="43"/>
      <c r="C198" s="218" t="s">
        <v>497</v>
      </c>
      <c r="D198" s="218" t="s">
        <v>166</v>
      </c>
      <c r="E198" s="219" t="s">
        <v>498</v>
      </c>
      <c r="F198" s="220" t="s">
        <v>499</v>
      </c>
      <c r="G198" s="221" t="s">
        <v>169</v>
      </c>
      <c r="H198" s="222">
        <v>6.9800000000000004</v>
      </c>
      <c r="I198" s="223"/>
      <c r="J198" s="224">
        <f>ROUND(I198*H198,2)</f>
        <v>0</v>
      </c>
      <c r="K198" s="220" t="s">
        <v>170</v>
      </c>
      <c r="L198" s="69"/>
      <c r="M198" s="225" t="s">
        <v>21</v>
      </c>
      <c r="N198" s="226" t="s">
        <v>43</v>
      </c>
      <c r="O198" s="44"/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AR198" s="21" t="s">
        <v>183</v>
      </c>
      <c r="AT198" s="21" t="s">
        <v>166</v>
      </c>
      <c r="AU198" s="21" t="s">
        <v>82</v>
      </c>
      <c r="AY198" s="21" t="s">
        <v>164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21" t="s">
        <v>80</v>
      </c>
      <c r="BK198" s="229">
        <f>ROUND(I198*H198,2)</f>
        <v>0</v>
      </c>
      <c r="BL198" s="21" t="s">
        <v>183</v>
      </c>
      <c r="BM198" s="21" t="s">
        <v>500</v>
      </c>
    </row>
    <row r="199" s="1" customFormat="1" ht="16.5" customHeight="1">
      <c r="B199" s="43"/>
      <c r="C199" s="218" t="s">
        <v>501</v>
      </c>
      <c r="D199" s="218" t="s">
        <v>166</v>
      </c>
      <c r="E199" s="219" t="s">
        <v>502</v>
      </c>
      <c r="F199" s="220" t="s">
        <v>503</v>
      </c>
      <c r="G199" s="221" t="s">
        <v>169</v>
      </c>
      <c r="H199" s="222">
        <v>6.9800000000000004</v>
      </c>
      <c r="I199" s="223"/>
      <c r="J199" s="224">
        <f>ROUND(I199*H199,2)</f>
        <v>0</v>
      </c>
      <c r="K199" s="220" t="s">
        <v>170</v>
      </c>
      <c r="L199" s="69"/>
      <c r="M199" s="225" t="s">
        <v>21</v>
      </c>
      <c r="N199" s="226" t="s">
        <v>43</v>
      </c>
      <c r="O199" s="44"/>
      <c r="P199" s="227">
        <f>O199*H199</f>
        <v>0</v>
      </c>
      <c r="Q199" s="227">
        <v>0.00139</v>
      </c>
      <c r="R199" s="227">
        <f>Q199*H199</f>
        <v>0.0097022000000000011</v>
      </c>
      <c r="S199" s="227">
        <v>0</v>
      </c>
      <c r="T199" s="228">
        <f>S199*H199</f>
        <v>0</v>
      </c>
      <c r="AR199" s="21" t="s">
        <v>183</v>
      </c>
      <c r="AT199" s="21" t="s">
        <v>166</v>
      </c>
      <c r="AU199" s="21" t="s">
        <v>82</v>
      </c>
      <c r="AY199" s="21" t="s">
        <v>164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21" t="s">
        <v>80</v>
      </c>
      <c r="BK199" s="229">
        <f>ROUND(I199*H199,2)</f>
        <v>0</v>
      </c>
      <c r="BL199" s="21" t="s">
        <v>183</v>
      </c>
      <c r="BM199" s="21" t="s">
        <v>504</v>
      </c>
    </row>
    <row r="200" s="10" customFormat="1" ht="29.88" customHeight="1">
      <c r="B200" s="202"/>
      <c r="C200" s="203"/>
      <c r="D200" s="204" t="s">
        <v>71</v>
      </c>
      <c r="E200" s="216" t="s">
        <v>505</v>
      </c>
      <c r="F200" s="216" t="s">
        <v>506</v>
      </c>
      <c r="G200" s="203"/>
      <c r="H200" s="203"/>
      <c r="I200" s="206"/>
      <c r="J200" s="217">
        <f>BK200</f>
        <v>0</v>
      </c>
      <c r="K200" s="203"/>
      <c r="L200" s="208"/>
      <c r="M200" s="209"/>
      <c r="N200" s="210"/>
      <c r="O200" s="210"/>
      <c r="P200" s="211">
        <f>SUM(P201:P212)</f>
        <v>0</v>
      </c>
      <c r="Q200" s="210"/>
      <c r="R200" s="211">
        <f>SUM(R201:R212)</f>
        <v>0.14539200000000002</v>
      </c>
      <c r="S200" s="210"/>
      <c r="T200" s="212">
        <f>SUM(T201:T212)</f>
        <v>0</v>
      </c>
      <c r="AR200" s="213" t="s">
        <v>82</v>
      </c>
      <c r="AT200" s="214" t="s">
        <v>71</v>
      </c>
      <c r="AU200" s="214" t="s">
        <v>80</v>
      </c>
      <c r="AY200" s="213" t="s">
        <v>164</v>
      </c>
      <c r="BK200" s="215">
        <f>SUM(BK201:BK212)</f>
        <v>0</v>
      </c>
    </row>
    <row r="201" s="1" customFormat="1" ht="16.5" customHeight="1">
      <c r="B201" s="43"/>
      <c r="C201" s="218" t="s">
        <v>507</v>
      </c>
      <c r="D201" s="218" t="s">
        <v>166</v>
      </c>
      <c r="E201" s="219" t="s">
        <v>508</v>
      </c>
      <c r="F201" s="220" t="s">
        <v>509</v>
      </c>
      <c r="G201" s="221" t="s">
        <v>169</v>
      </c>
      <c r="H201" s="222">
        <v>31.199999999999999</v>
      </c>
      <c r="I201" s="223"/>
      <c r="J201" s="224">
        <f>ROUND(I201*H201,2)</f>
        <v>0</v>
      </c>
      <c r="K201" s="220" t="s">
        <v>170</v>
      </c>
      <c r="L201" s="69"/>
      <c r="M201" s="225" t="s">
        <v>21</v>
      </c>
      <c r="N201" s="226" t="s">
        <v>43</v>
      </c>
      <c r="O201" s="44"/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AR201" s="21" t="s">
        <v>183</v>
      </c>
      <c r="AT201" s="21" t="s">
        <v>166</v>
      </c>
      <c r="AU201" s="21" t="s">
        <v>82</v>
      </c>
      <c r="AY201" s="21" t="s">
        <v>164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21" t="s">
        <v>80</v>
      </c>
      <c r="BK201" s="229">
        <f>ROUND(I201*H201,2)</f>
        <v>0</v>
      </c>
      <c r="BL201" s="21" t="s">
        <v>183</v>
      </c>
      <c r="BM201" s="21" t="s">
        <v>510</v>
      </c>
    </row>
    <row r="202" s="1" customFormat="1" ht="16.5" customHeight="1">
      <c r="B202" s="43"/>
      <c r="C202" s="218" t="s">
        <v>511</v>
      </c>
      <c r="D202" s="218" t="s">
        <v>166</v>
      </c>
      <c r="E202" s="219" t="s">
        <v>512</v>
      </c>
      <c r="F202" s="220" t="s">
        <v>513</v>
      </c>
      <c r="G202" s="221" t="s">
        <v>169</v>
      </c>
      <c r="H202" s="222">
        <v>31.199999999999999</v>
      </c>
      <c r="I202" s="223"/>
      <c r="J202" s="224">
        <f>ROUND(I202*H202,2)</f>
        <v>0</v>
      </c>
      <c r="K202" s="220" t="s">
        <v>170</v>
      </c>
      <c r="L202" s="69"/>
      <c r="M202" s="225" t="s">
        <v>21</v>
      </c>
      <c r="N202" s="226" t="s">
        <v>43</v>
      </c>
      <c r="O202" s="44"/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AR202" s="21" t="s">
        <v>183</v>
      </c>
      <c r="AT202" s="21" t="s">
        <v>166</v>
      </c>
      <c r="AU202" s="21" t="s">
        <v>82</v>
      </c>
      <c r="AY202" s="21" t="s">
        <v>164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21" t="s">
        <v>80</v>
      </c>
      <c r="BK202" s="229">
        <f>ROUND(I202*H202,2)</f>
        <v>0</v>
      </c>
      <c r="BL202" s="21" t="s">
        <v>183</v>
      </c>
      <c r="BM202" s="21" t="s">
        <v>514</v>
      </c>
    </row>
    <row r="203" s="1" customFormat="1" ht="25.5" customHeight="1">
      <c r="B203" s="43"/>
      <c r="C203" s="218" t="s">
        <v>515</v>
      </c>
      <c r="D203" s="218" t="s">
        <v>166</v>
      </c>
      <c r="E203" s="219" t="s">
        <v>516</v>
      </c>
      <c r="F203" s="220" t="s">
        <v>517</v>
      </c>
      <c r="G203" s="221" t="s">
        <v>169</v>
      </c>
      <c r="H203" s="222">
        <v>35.359999999999999</v>
      </c>
      <c r="I203" s="223"/>
      <c r="J203" s="224">
        <f>ROUND(I203*H203,2)</f>
        <v>0</v>
      </c>
      <c r="K203" s="220" t="s">
        <v>170</v>
      </c>
      <c r="L203" s="69"/>
      <c r="M203" s="225" t="s">
        <v>21</v>
      </c>
      <c r="N203" s="226" t="s">
        <v>43</v>
      </c>
      <c r="O203" s="44"/>
      <c r="P203" s="227">
        <f>O203*H203</f>
        <v>0</v>
      </c>
      <c r="Q203" s="227">
        <v>0</v>
      </c>
      <c r="R203" s="227">
        <f>Q203*H203</f>
        <v>0</v>
      </c>
      <c r="S203" s="227">
        <v>0</v>
      </c>
      <c r="T203" s="228">
        <f>S203*H203</f>
        <v>0</v>
      </c>
      <c r="AR203" s="21" t="s">
        <v>183</v>
      </c>
      <c r="AT203" s="21" t="s">
        <v>166</v>
      </c>
      <c r="AU203" s="21" t="s">
        <v>82</v>
      </c>
      <c r="AY203" s="21" t="s">
        <v>164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21" t="s">
        <v>80</v>
      </c>
      <c r="BK203" s="229">
        <f>ROUND(I203*H203,2)</f>
        <v>0</v>
      </c>
      <c r="BL203" s="21" t="s">
        <v>183</v>
      </c>
      <c r="BM203" s="21" t="s">
        <v>518</v>
      </c>
    </row>
    <row r="204" s="1" customFormat="1" ht="16.5" customHeight="1">
      <c r="B204" s="43"/>
      <c r="C204" s="241" t="s">
        <v>519</v>
      </c>
      <c r="D204" s="241" t="s">
        <v>225</v>
      </c>
      <c r="E204" s="242" t="s">
        <v>520</v>
      </c>
      <c r="F204" s="243" t="s">
        <v>521</v>
      </c>
      <c r="G204" s="244" t="s">
        <v>285</v>
      </c>
      <c r="H204" s="245">
        <v>21.216000000000001</v>
      </c>
      <c r="I204" s="246"/>
      <c r="J204" s="247">
        <f>ROUND(I204*H204,2)</f>
        <v>0</v>
      </c>
      <c r="K204" s="243" t="s">
        <v>21</v>
      </c>
      <c r="L204" s="248"/>
      <c r="M204" s="249" t="s">
        <v>21</v>
      </c>
      <c r="N204" s="250" t="s">
        <v>43</v>
      </c>
      <c r="O204" s="44"/>
      <c r="P204" s="227">
        <f>O204*H204</f>
        <v>0</v>
      </c>
      <c r="Q204" s="227">
        <v>0.001</v>
      </c>
      <c r="R204" s="227">
        <f>Q204*H204</f>
        <v>0.021216000000000002</v>
      </c>
      <c r="S204" s="227">
        <v>0</v>
      </c>
      <c r="T204" s="228">
        <f>S204*H204</f>
        <v>0</v>
      </c>
      <c r="AR204" s="21" t="s">
        <v>305</v>
      </c>
      <c r="AT204" s="21" t="s">
        <v>225</v>
      </c>
      <c r="AU204" s="21" t="s">
        <v>82</v>
      </c>
      <c r="AY204" s="21" t="s">
        <v>164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21" t="s">
        <v>80</v>
      </c>
      <c r="BK204" s="229">
        <f>ROUND(I204*H204,2)</f>
        <v>0</v>
      </c>
      <c r="BL204" s="21" t="s">
        <v>183</v>
      </c>
      <c r="BM204" s="21" t="s">
        <v>522</v>
      </c>
    </row>
    <row r="205" s="1" customFormat="1" ht="25.5" customHeight="1">
      <c r="B205" s="43"/>
      <c r="C205" s="218" t="s">
        <v>523</v>
      </c>
      <c r="D205" s="218" t="s">
        <v>166</v>
      </c>
      <c r="E205" s="219" t="s">
        <v>524</v>
      </c>
      <c r="F205" s="220" t="s">
        <v>525</v>
      </c>
      <c r="G205" s="221" t="s">
        <v>169</v>
      </c>
      <c r="H205" s="222">
        <v>7.2800000000000002</v>
      </c>
      <c r="I205" s="223"/>
      <c r="J205" s="224">
        <f>ROUND(I205*H205,2)</f>
        <v>0</v>
      </c>
      <c r="K205" s="220" t="s">
        <v>170</v>
      </c>
      <c r="L205" s="69"/>
      <c r="M205" s="225" t="s">
        <v>21</v>
      </c>
      <c r="N205" s="226" t="s">
        <v>43</v>
      </c>
      <c r="O205" s="44"/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AR205" s="21" t="s">
        <v>183</v>
      </c>
      <c r="AT205" s="21" t="s">
        <v>166</v>
      </c>
      <c r="AU205" s="21" t="s">
        <v>82</v>
      </c>
      <c r="AY205" s="21" t="s">
        <v>164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21" t="s">
        <v>80</v>
      </c>
      <c r="BK205" s="229">
        <f>ROUND(I205*H205,2)</f>
        <v>0</v>
      </c>
      <c r="BL205" s="21" t="s">
        <v>183</v>
      </c>
      <c r="BM205" s="21" t="s">
        <v>526</v>
      </c>
    </row>
    <row r="206" s="1" customFormat="1" ht="16.5" customHeight="1">
      <c r="B206" s="43"/>
      <c r="C206" s="241" t="s">
        <v>527</v>
      </c>
      <c r="D206" s="241" t="s">
        <v>225</v>
      </c>
      <c r="E206" s="242" t="s">
        <v>528</v>
      </c>
      <c r="F206" s="243" t="s">
        <v>529</v>
      </c>
      <c r="G206" s="244" t="s">
        <v>285</v>
      </c>
      <c r="H206" s="245">
        <v>43.68</v>
      </c>
      <c r="I206" s="246"/>
      <c r="J206" s="247">
        <f>ROUND(I206*H206,2)</f>
        <v>0</v>
      </c>
      <c r="K206" s="243" t="s">
        <v>21</v>
      </c>
      <c r="L206" s="248"/>
      <c r="M206" s="249" t="s">
        <v>21</v>
      </c>
      <c r="N206" s="250" t="s">
        <v>43</v>
      </c>
      <c r="O206" s="44"/>
      <c r="P206" s="227">
        <f>O206*H206</f>
        <v>0</v>
      </c>
      <c r="Q206" s="227">
        <v>0.001</v>
      </c>
      <c r="R206" s="227">
        <f>Q206*H206</f>
        <v>0.043680000000000004</v>
      </c>
      <c r="S206" s="227">
        <v>0</v>
      </c>
      <c r="T206" s="228">
        <f>S206*H206</f>
        <v>0</v>
      </c>
      <c r="AR206" s="21" t="s">
        <v>305</v>
      </c>
      <c r="AT206" s="21" t="s">
        <v>225</v>
      </c>
      <c r="AU206" s="21" t="s">
        <v>82</v>
      </c>
      <c r="AY206" s="21" t="s">
        <v>164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21" t="s">
        <v>80</v>
      </c>
      <c r="BK206" s="229">
        <f>ROUND(I206*H206,2)</f>
        <v>0</v>
      </c>
      <c r="BL206" s="21" t="s">
        <v>183</v>
      </c>
      <c r="BM206" s="21" t="s">
        <v>530</v>
      </c>
    </row>
    <row r="207" s="1" customFormat="1" ht="38.25" customHeight="1">
      <c r="B207" s="43"/>
      <c r="C207" s="218" t="s">
        <v>531</v>
      </c>
      <c r="D207" s="218" t="s">
        <v>166</v>
      </c>
      <c r="E207" s="219" t="s">
        <v>532</v>
      </c>
      <c r="F207" s="220" t="s">
        <v>533</v>
      </c>
      <c r="G207" s="221" t="s">
        <v>169</v>
      </c>
      <c r="H207" s="222">
        <v>31.199999999999999</v>
      </c>
      <c r="I207" s="223"/>
      <c r="J207" s="224">
        <f>ROUND(I207*H207,2)</f>
        <v>0</v>
      </c>
      <c r="K207" s="220" t="s">
        <v>170</v>
      </c>
      <c r="L207" s="69"/>
      <c r="M207" s="225" t="s">
        <v>21</v>
      </c>
      <c r="N207" s="226" t="s">
        <v>43</v>
      </c>
      <c r="O207" s="44"/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AR207" s="21" t="s">
        <v>183</v>
      </c>
      <c r="AT207" s="21" t="s">
        <v>166</v>
      </c>
      <c r="AU207" s="21" t="s">
        <v>82</v>
      </c>
      <c r="AY207" s="21" t="s">
        <v>164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21" t="s">
        <v>80</v>
      </c>
      <c r="BK207" s="229">
        <f>ROUND(I207*H207,2)</f>
        <v>0</v>
      </c>
      <c r="BL207" s="21" t="s">
        <v>183</v>
      </c>
      <c r="BM207" s="21" t="s">
        <v>534</v>
      </c>
    </row>
    <row r="208" s="1" customFormat="1" ht="38.25" customHeight="1">
      <c r="B208" s="43"/>
      <c r="C208" s="241" t="s">
        <v>535</v>
      </c>
      <c r="D208" s="241" t="s">
        <v>225</v>
      </c>
      <c r="E208" s="242" t="s">
        <v>536</v>
      </c>
      <c r="F208" s="243" t="s">
        <v>537</v>
      </c>
      <c r="G208" s="244" t="s">
        <v>285</v>
      </c>
      <c r="H208" s="245">
        <v>78</v>
      </c>
      <c r="I208" s="246"/>
      <c r="J208" s="247">
        <f>ROUND(I208*H208,2)</f>
        <v>0</v>
      </c>
      <c r="K208" s="243" t="s">
        <v>21</v>
      </c>
      <c r="L208" s="248"/>
      <c r="M208" s="249" t="s">
        <v>21</v>
      </c>
      <c r="N208" s="250" t="s">
        <v>43</v>
      </c>
      <c r="O208" s="44"/>
      <c r="P208" s="227">
        <f>O208*H208</f>
        <v>0</v>
      </c>
      <c r="Q208" s="227">
        <v>0.001</v>
      </c>
      <c r="R208" s="227">
        <f>Q208*H208</f>
        <v>0.078</v>
      </c>
      <c r="S208" s="227">
        <v>0</v>
      </c>
      <c r="T208" s="228">
        <f>S208*H208</f>
        <v>0</v>
      </c>
      <c r="AR208" s="21" t="s">
        <v>305</v>
      </c>
      <c r="AT208" s="21" t="s">
        <v>225</v>
      </c>
      <c r="AU208" s="21" t="s">
        <v>82</v>
      </c>
      <c r="AY208" s="21" t="s">
        <v>164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21" t="s">
        <v>80</v>
      </c>
      <c r="BK208" s="229">
        <f>ROUND(I208*H208,2)</f>
        <v>0</v>
      </c>
      <c r="BL208" s="21" t="s">
        <v>183</v>
      </c>
      <c r="BM208" s="21" t="s">
        <v>538</v>
      </c>
    </row>
    <row r="209" s="1" customFormat="1" ht="16.5" customHeight="1">
      <c r="B209" s="43"/>
      <c r="C209" s="218" t="s">
        <v>539</v>
      </c>
      <c r="D209" s="218" t="s">
        <v>166</v>
      </c>
      <c r="E209" s="219" t="s">
        <v>540</v>
      </c>
      <c r="F209" s="220" t="s">
        <v>541</v>
      </c>
      <c r="G209" s="221" t="s">
        <v>169</v>
      </c>
      <c r="H209" s="222">
        <v>4.1600000000000001</v>
      </c>
      <c r="I209" s="223"/>
      <c r="J209" s="224">
        <f>ROUND(I209*H209,2)</f>
        <v>0</v>
      </c>
      <c r="K209" s="220" t="s">
        <v>21</v>
      </c>
      <c r="L209" s="69"/>
      <c r="M209" s="225" t="s">
        <v>21</v>
      </c>
      <c r="N209" s="226" t="s">
        <v>43</v>
      </c>
      <c r="O209" s="44"/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AR209" s="21" t="s">
        <v>183</v>
      </c>
      <c r="AT209" s="21" t="s">
        <v>166</v>
      </c>
      <c r="AU209" s="21" t="s">
        <v>82</v>
      </c>
      <c r="AY209" s="21" t="s">
        <v>164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21" t="s">
        <v>80</v>
      </c>
      <c r="BK209" s="229">
        <f>ROUND(I209*H209,2)</f>
        <v>0</v>
      </c>
      <c r="BL209" s="21" t="s">
        <v>183</v>
      </c>
      <c r="BM209" s="21" t="s">
        <v>542</v>
      </c>
    </row>
    <row r="210" s="1" customFormat="1" ht="51" customHeight="1">
      <c r="B210" s="43"/>
      <c r="C210" s="241" t="s">
        <v>543</v>
      </c>
      <c r="D210" s="241" t="s">
        <v>225</v>
      </c>
      <c r="E210" s="242" t="s">
        <v>544</v>
      </c>
      <c r="F210" s="243" t="s">
        <v>545</v>
      </c>
      <c r="G210" s="244" t="s">
        <v>285</v>
      </c>
      <c r="H210" s="245">
        <v>2.496</v>
      </c>
      <c r="I210" s="246"/>
      <c r="J210" s="247">
        <f>ROUND(I210*H210,2)</f>
        <v>0</v>
      </c>
      <c r="K210" s="243" t="s">
        <v>21</v>
      </c>
      <c r="L210" s="248"/>
      <c r="M210" s="249" t="s">
        <v>21</v>
      </c>
      <c r="N210" s="250" t="s">
        <v>43</v>
      </c>
      <c r="O210" s="44"/>
      <c r="P210" s="227">
        <f>O210*H210</f>
        <v>0</v>
      </c>
      <c r="Q210" s="227">
        <v>0.001</v>
      </c>
      <c r="R210" s="227">
        <f>Q210*H210</f>
        <v>0.002496</v>
      </c>
      <c r="S210" s="227">
        <v>0</v>
      </c>
      <c r="T210" s="228">
        <f>S210*H210</f>
        <v>0</v>
      </c>
      <c r="AR210" s="21" t="s">
        <v>305</v>
      </c>
      <c r="AT210" s="21" t="s">
        <v>225</v>
      </c>
      <c r="AU210" s="21" t="s">
        <v>82</v>
      </c>
      <c r="AY210" s="21" t="s">
        <v>164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21" t="s">
        <v>80</v>
      </c>
      <c r="BK210" s="229">
        <f>ROUND(I210*H210,2)</f>
        <v>0</v>
      </c>
      <c r="BL210" s="21" t="s">
        <v>183</v>
      </c>
      <c r="BM210" s="21" t="s">
        <v>546</v>
      </c>
    </row>
    <row r="211" s="1" customFormat="1" ht="25.5" customHeight="1">
      <c r="B211" s="43"/>
      <c r="C211" s="218" t="s">
        <v>547</v>
      </c>
      <c r="D211" s="218" t="s">
        <v>166</v>
      </c>
      <c r="E211" s="219" t="s">
        <v>548</v>
      </c>
      <c r="F211" s="220" t="s">
        <v>549</v>
      </c>
      <c r="G211" s="221" t="s">
        <v>219</v>
      </c>
      <c r="H211" s="222">
        <v>0.14499999999999999</v>
      </c>
      <c r="I211" s="223"/>
      <c r="J211" s="224">
        <f>ROUND(I211*H211,2)</f>
        <v>0</v>
      </c>
      <c r="K211" s="220" t="s">
        <v>170</v>
      </c>
      <c r="L211" s="69"/>
      <c r="M211" s="225" t="s">
        <v>21</v>
      </c>
      <c r="N211" s="226" t="s">
        <v>43</v>
      </c>
      <c r="O211" s="44"/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AR211" s="21" t="s">
        <v>183</v>
      </c>
      <c r="AT211" s="21" t="s">
        <v>166</v>
      </c>
      <c r="AU211" s="21" t="s">
        <v>82</v>
      </c>
      <c r="AY211" s="21" t="s">
        <v>164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21" t="s">
        <v>80</v>
      </c>
      <c r="BK211" s="229">
        <f>ROUND(I211*H211,2)</f>
        <v>0</v>
      </c>
      <c r="BL211" s="21" t="s">
        <v>183</v>
      </c>
      <c r="BM211" s="21" t="s">
        <v>550</v>
      </c>
    </row>
    <row r="212" s="1" customFormat="1" ht="38.25" customHeight="1">
      <c r="B212" s="43"/>
      <c r="C212" s="218" t="s">
        <v>551</v>
      </c>
      <c r="D212" s="218" t="s">
        <v>166</v>
      </c>
      <c r="E212" s="219" t="s">
        <v>552</v>
      </c>
      <c r="F212" s="220" t="s">
        <v>553</v>
      </c>
      <c r="G212" s="221" t="s">
        <v>219</v>
      </c>
      <c r="H212" s="222">
        <v>0.14499999999999999</v>
      </c>
      <c r="I212" s="223"/>
      <c r="J212" s="224">
        <f>ROUND(I212*H212,2)</f>
        <v>0</v>
      </c>
      <c r="K212" s="220" t="s">
        <v>170</v>
      </c>
      <c r="L212" s="69"/>
      <c r="M212" s="225" t="s">
        <v>21</v>
      </c>
      <c r="N212" s="226" t="s">
        <v>43</v>
      </c>
      <c r="O212" s="44"/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AR212" s="21" t="s">
        <v>183</v>
      </c>
      <c r="AT212" s="21" t="s">
        <v>166</v>
      </c>
      <c r="AU212" s="21" t="s">
        <v>82</v>
      </c>
      <c r="AY212" s="21" t="s">
        <v>164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21" t="s">
        <v>80</v>
      </c>
      <c r="BK212" s="229">
        <f>ROUND(I212*H212,2)</f>
        <v>0</v>
      </c>
      <c r="BL212" s="21" t="s">
        <v>183</v>
      </c>
      <c r="BM212" s="21" t="s">
        <v>554</v>
      </c>
    </row>
    <row r="213" s="10" customFormat="1" ht="29.88" customHeight="1">
      <c r="B213" s="202"/>
      <c r="C213" s="203"/>
      <c r="D213" s="204" t="s">
        <v>71</v>
      </c>
      <c r="E213" s="216" t="s">
        <v>555</v>
      </c>
      <c r="F213" s="216" t="s">
        <v>556</v>
      </c>
      <c r="G213" s="203"/>
      <c r="H213" s="203"/>
      <c r="I213" s="206"/>
      <c r="J213" s="217">
        <f>BK213</f>
        <v>0</v>
      </c>
      <c r="K213" s="203"/>
      <c r="L213" s="208"/>
      <c r="M213" s="209"/>
      <c r="N213" s="210"/>
      <c r="O213" s="210"/>
      <c r="P213" s="211">
        <f>SUM(P214:P220)</f>
        <v>0</v>
      </c>
      <c r="Q213" s="210"/>
      <c r="R213" s="211">
        <f>SUM(R214:R220)</f>
        <v>0.0021440000000000001</v>
      </c>
      <c r="S213" s="210"/>
      <c r="T213" s="212">
        <f>SUM(T214:T220)</f>
        <v>0</v>
      </c>
      <c r="AR213" s="213" t="s">
        <v>82</v>
      </c>
      <c r="AT213" s="214" t="s">
        <v>71</v>
      </c>
      <c r="AU213" s="214" t="s">
        <v>80</v>
      </c>
      <c r="AY213" s="213" t="s">
        <v>164</v>
      </c>
      <c r="BK213" s="215">
        <f>SUM(BK214:BK220)</f>
        <v>0</v>
      </c>
    </row>
    <row r="214" s="1" customFormat="1" ht="25.5" customHeight="1">
      <c r="B214" s="43"/>
      <c r="C214" s="218" t="s">
        <v>557</v>
      </c>
      <c r="D214" s="218" t="s">
        <v>166</v>
      </c>
      <c r="E214" s="219" t="s">
        <v>558</v>
      </c>
      <c r="F214" s="220" t="s">
        <v>559</v>
      </c>
      <c r="G214" s="221" t="s">
        <v>169</v>
      </c>
      <c r="H214" s="222">
        <v>3.2000000000000002</v>
      </c>
      <c r="I214" s="223"/>
      <c r="J214" s="224">
        <f>ROUND(I214*H214,2)</f>
        <v>0</v>
      </c>
      <c r="K214" s="220" t="s">
        <v>170</v>
      </c>
      <c r="L214" s="69"/>
      <c r="M214" s="225" t="s">
        <v>21</v>
      </c>
      <c r="N214" s="226" t="s">
        <v>43</v>
      </c>
      <c r="O214" s="44"/>
      <c r="P214" s="227">
        <f>O214*H214</f>
        <v>0</v>
      </c>
      <c r="Q214" s="227">
        <v>6.9999999999999994E-05</v>
      </c>
      <c r="R214" s="227">
        <f>Q214*H214</f>
        <v>0.000224</v>
      </c>
      <c r="S214" s="227">
        <v>0</v>
      </c>
      <c r="T214" s="228">
        <f>S214*H214</f>
        <v>0</v>
      </c>
      <c r="AR214" s="21" t="s">
        <v>183</v>
      </c>
      <c r="AT214" s="21" t="s">
        <v>166</v>
      </c>
      <c r="AU214" s="21" t="s">
        <v>82</v>
      </c>
      <c r="AY214" s="21" t="s">
        <v>164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21" t="s">
        <v>80</v>
      </c>
      <c r="BK214" s="229">
        <f>ROUND(I214*H214,2)</f>
        <v>0</v>
      </c>
      <c r="BL214" s="21" t="s">
        <v>183</v>
      </c>
      <c r="BM214" s="21" t="s">
        <v>560</v>
      </c>
    </row>
    <row r="215" s="1" customFormat="1" ht="25.5" customHeight="1">
      <c r="B215" s="43"/>
      <c r="C215" s="218" t="s">
        <v>561</v>
      </c>
      <c r="D215" s="218" t="s">
        <v>166</v>
      </c>
      <c r="E215" s="219" t="s">
        <v>562</v>
      </c>
      <c r="F215" s="220" t="s">
        <v>563</v>
      </c>
      <c r="G215" s="221" t="s">
        <v>169</v>
      </c>
      <c r="H215" s="222">
        <v>3.2000000000000002</v>
      </c>
      <c r="I215" s="223"/>
      <c r="J215" s="224">
        <f>ROUND(I215*H215,2)</f>
        <v>0</v>
      </c>
      <c r="K215" s="220" t="s">
        <v>170</v>
      </c>
      <c r="L215" s="69"/>
      <c r="M215" s="225" t="s">
        <v>21</v>
      </c>
      <c r="N215" s="226" t="s">
        <v>43</v>
      </c>
      <c r="O215" s="44"/>
      <c r="P215" s="227">
        <f>O215*H215</f>
        <v>0</v>
      </c>
      <c r="Q215" s="227">
        <v>8.0000000000000007E-05</v>
      </c>
      <c r="R215" s="227">
        <f>Q215*H215</f>
        <v>0.00025600000000000004</v>
      </c>
      <c r="S215" s="227">
        <v>0</v>
      </c>
      <c r="T215" s="228">
        <f>S215*H215</f>
        <v>0</v>
      </c>
      <c r="AR215" s="21" t="s">
        <v>183</v>
      </c>
      <c r="AT215" s="21" t="s">
        <v>166</v>
      </c>
      <c r="AU215" s="21" t="s">
        <v>82</v>
      </c>
      <c r="AY215" s="21" t="s">
        <v>164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21" t="s">
        <v>80</v>
      </c>
      <c r="BK215" s="229">
        <f>ROUND(I215*H215,2)</f>
        <v>0</v>
      </c>
      <c r="BL215" s="21" t="s">
        <v>183</v>
      </c>
      <c r="BM215" s="21" t="s">
        <v>564</v>
      </c>
    </row>
    <row r="216" s="1" customFormat="1" ht="25.5" customHeight="1">
      <c r="B216" s="43"/>
      <c r="C216" s="218" t="s">
        <v>565</v>
      </c>
      <c r="D216" s="218" t="s">
        <v>166</v>
      </c>
      <c r="E216" s="219" t="s">
        <v>566</v>
      </c>
      <c r="F216" s="220" t="s">
        <v>567</v>
      </c>
      <c r="G216" s="221" t="s">
        <v>169</v>
      </c>
      <c r="H216" s="222">
        <v>3.2000000000000002</v>
      </c>
      <c r="I216" s="223"/>
      <c r="J216" s="224">
        <f>ROUND(I216*H216,2)</f>
        <v>0</v>
      </c>
      <c r="K216" s="220" t="s">
        <v>170</v>
      </c>
      <c r="L216" s="69"/>
      <c r="M216" s="225" t="s">
        <v>21</v>
      </c>
      <c r="N216" s="226" t="s">
        <v>43</v>
      </c>
      <c r="O216" s="44"/>
      <c r="P216" s="227">
        <f>O216*H216</f>
        <v>0</v>
      </c>
      <c r="Q216" s="227">
        <v>0.00011</v>
      </c>
      <c r="R216" s="227">
        <f>Q216*H216</f>
        <v>0.00035200000000000005</v>
      </c>
      <c r="S216" s="227">
        <v>0</v>
      </c>
      <c r="T216" s="228">
        <f>S216*H216</f>
        <v>0</v>
      </c>
      <c r="AR216" s="21" t="s">
        <v>183</v>
      </c>
      <c r="AT216" s="21" t="s">
        <v>166</v>
      </c>
      <c r="AU216" s="21" t="s">
        <v>82</v>
      </c>
      <c r="AY216" s="21" t="s">
        <v>164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21" t="s">
        <v>80</v>
      </c>
      <c r="BK216" s="229">
        <f>ROUND(I216*H216,2)</f>
        <v>0</v>
      </c>
      <c r="BL216" s="21" t="s">
        <v>183</v>
      </c>
      <c r="BM216" s="21" t="s">
        <v>568</v>
      </c>
    </row>
    <row r="217" s="1" customFormat="1" ht="16.5" customHeight="1">
      <c r="B217" s="43"/>
      <c r="C217" s="218" t="s">
        <v>323</v>
      </c>
      <c r="D217" s="218" t="s">
        <v>166</v>
      </c>
      <c r="E217" s="219" t="s">
        <v>569</v>
      </c>
      <c r="F217" s="220" t="s">
        <v>570</v>
      </c>
      <c r="G217" s="221" t="s">
        <v>169</v>
      </c>
      <c r="H217" s="222">
        <v>3.2000000000000002</v>
      </c>
      <c r="I217" s="223"/>
      <c r="J217" s="224">
        <f>ROUND(I217*H217,2)</f>
        <v>0</v>
      </c>
      <c r="K217" s="220" t="s">
        <v>170</v>
      </c>
      <c r="L217" s="69"/>
      <c r="M217" s="225" t="s">
        <v>21</v>
      </c>
      <c r="N217" s="226" t="s">
        <v>43</v>
      </c>
      <c r="O217" s="44"/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AR217" s="21" t="s">
        <v>183</v>
      </c>
      <c r="AT217" s="21" t="s">
        <v>166</v>
      </c>
      <c r="AU217" s="21" t="s">
        <v>82</v>
      </c>
      <c r="AY217" s="21" t="s">
        <v>164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21" t="s">
        <v>80</v>
      </c>
      <c r="BK217" s="229">
        <f>ROUND(I217*H217,2)</f>
        <v>0</v>
      </c>
      <c r="BL217" s="21" t="s">
        <v>183</v>
      </c>
      <c r="BM217" s="21" t="s">
        <v>571</v>
      </c>
    </row>
    <row r="218" s="1" customFormat="1" ht="25.5" customHeight="1">
      <c r="B218" s="43"/>
      <c r="C218" s="218" t="s">
        <v>572</v>
      </c>
      <c r="D218" s="218" t="s">
        <v>166</v>
      </c>
      <c r="E218" s="219" t="s">
        <v>573</v>
      </c>
      <c r="F218" s="220" t="s">
        <v>574</v>
      </c>
      <c r="G218" s="221" t="s">
        <v>169</v>
      </c>
      <c r="H218" s="222">
        <v>3.2000000000000002</v>
      </c>
      <c r="I218" s="223"/>
      <c r="J218" s="224">
        <f>ROUND(I218*H218,2)</f>
        <v>0</v>
      </c>
      <c r="K218" s="220" t="s">
        <v>170</v>
      </c>
      <c r="L218" s="69"/>
      <c r="M218" s="225" t="s">
        <v>21</v>
      </c>
      <c r="N218" s="226" t="s">
        <v>43</v>
      </c>
      <c r="O218" s="44"/>
      <c r="P218" s="227">
        <f>O218*H218</f>
        <v>0</v>
      </c>
      <c r="Q218" s="227">
        <v>0.00017000000000000001</v>
      </c>
      <c r="R218" s="227">
        <f>Q218*H218</f>
        <v>0.0005440000000000001</v>
      </c>
      <c r="S218" s="227">
        <v>0</v>
      </c>
      <c r="T218" s="228">
        <f>S218*H218</f>
        <v>0</v>
      </c>
      <c r="AR218" s="21" t="s">
        <v>183</v>
      </c>
      <c r="AT218" s="21" t="s">
        <v>166</v>
      </c>
      <c r="AU218" s="21" t="s">
        <v>82</v>
      </c>
      <c r="AY218" s="21" t="s">
        <v>164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21" t="s">
        <v>80</v>
      </c>
      <c r="BK218" s="229">
        <f>ROUND(I218*H218,2)</f>
        <v>0</v>
      </c>
      <c r="BL218" s="21" t="s">
        <v>183</v>
      </c>
      <c r="BM218" s="21" t="s">
        <v>575</v>
      </c>
    </row>
    <row r="219" s="1" customFormat="1" ht="16.5" customHeight="1">
      <c r="B219" s="43"/>
      <c r="C219" s="218" t="s">
        <v>576</v>
      </c>
      <c r="D219" s="218" t="s">
        <v>166</v>
      </c>
      <c r="E219" s="219" t="s">
        <v>577</v>
      </c>
      <c r="F219" s="220" t="s">
        <v>578</v>
      </c>
      <c r="G219" s="221" t="s">
        <v>169</v>
      </c>
      <c r="H219" s="222">
        <v>3.2000000000000002</v>
      </c>
      <c r="I219" s="223"/>
      <c r="J219" s="224">
        <f>ROUND(I219*H219,2)</f>
        <v>0</v>
      </c>
      <c r="K219" s="220" t="s">
        <v>170</v>
      </c>
      <c r="L219" s="69"/>
      <c r="M219" s="225" t="s">
        <v>21</v>
      </c>
      <c r="N219" s="226" t="s">
        <v>43</v>
      </c>
      <c r="O219" s="44"/>
      <c r="P219" s="227">
        <f>O219*H219</f>
        <v>0</v>
      </c>
      <c r="Q219" s="227">
        <v>0.00012</v>
      </c>
      <c r="R219" s="227">
        <f>Q219*H219</f>
        <v>0.00038400000000000001</v>
      </c>
      <c r="S219" s="227">
        <v>0</v>
      </c>
      <c r="T219" s="228">
        <f>S219*H219</f>
        <v>0</v>
      </c>
      <c r="AR219" s="21" t="s">
        <v>183</v>
      </c>
      <c r="AT219" s="21" t="s">
        <v>166</v>
      </c>
      <c r="AU219" s="21" t="s">
        <v>82</v>
      </c>
      <c r="AY219" s="21" t="s">
        <v>164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21" t="s">
        <v>80</v>
      </c>
      <c r="BK219" s="229">
        <f>ROUND(I219*H219,2)</f>
        <v>0</v>
      </c>
      <c r="BL219" s="21" t="s">
        <v>183</v>
      </c>
      <c r="BM219" s="21" t="s">
        <v>579</v>
      </c>
    </row>
    <row r="220" s="1" customFormat="1" ht="25.5" customHeight="1">
      <c r="B220" s="43"/>
      <c r="C220" s="218" t="s">
        <v>580</v>
      </c>
      <c r="D220" s="218" t="s">
        <v>166</v>
      </c>
      <c r="E220" s="219" t="s">
        <v>581</v>
      </c>
      <c r="F220" s="220" t="s">
        <v>582</v>
      </c>
      <c r="G220" s="221" t="s">
        <v>169</v>
      </c>
      <c r="H220" s="222">
        <v>3.2000000000000002</v>
      </c>
      <c r="I220" s="223"/>
      <c r="J220" s="224">
        <f>ROUND(I220*H220,2)</f>
        <v>0</v>
      </c>
      <c r="K220" s="220" t="s">
        <v>170</v>
      </c>
      <c r="L220" s="69"/>
      <c r="M220" s="225" t="s">
        <v>21</v>
      </c>
      <c r="N220" s="226" t="s">
        <v>43</v>
      </c>
      <c r="O220" s="44"/>
      <c r="P220" s="227">
        <f>O220*H220</f>
        <v>0</v>
      </c>
      <c r="Q220" s="227">
        <v>0.00012</v>
      </c>
      <c r="R220" s="227">
        <f>Q220*H220</f>
        <v>0.00038400000000000001</v>
      </c>
      <c r="S220" s="227">
        <v>0</v>
      </c>
      <c r="T220" s="228">
        <f>S220*H220</f>
        <v>0</v>
      </c>
      <c r="AR220" s="21" t="s">
        <v>183</v>
      </c>
      <c r="AT220" s="21" t="s">
        <v>166</v>
      </c>
      <c r="AU220" s="21" t="s">
        <v>82</v>
      </c>
      <c r="AY220" s="21" t="s">
        <v>164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21" t="s">
        <v>80</v>
      </c>
      <c r="BK220" s="229">
        <f>ROUND(I220*H220,2)</f>
        <v>0</v>
      </c>
      <c r="BL220" s="21" t="s">
        <v>183</v>
      </c>
      <c r="BM220" s="21" t="s">
        <v>583</v>
      </c>
    </row>
    <row r="221" s="10" customFormat="1" ht="29.88" customHeight="1">
      <c r="B221" s="202"/>
      <c r="C221" s="203"/>
      <c r="D221" s="204" t="s">
        <v>71</v>
      </c>
      <c r="E221" s="216" t="s">
        <v>584</v>
      </c>
      <c r="F221" s="216" t="s">
        <v>585</v>
      </c>
      <c r="G221" s="203"/>
      <c r="H221" s="203"/>
      <c r="I221" s="206"/>
      <c r="J221" s="217">
        <f>BK221</f>
        <v>0</v>
      </c>
      <c r="K221" s="203"/>
      <c r="L221" s="208"/>
      <c r="M221" s="209"/>
      <c r="N221" s="210"/>
      <c r="O221" s="210"/>
      <c r="P221" s="211">
        <f>SUM(P222:P228)</f>
        <v>0</v>
      </c>
      <c r="Q221" s="210"/>
      <c r="R221" s="211">
        <f>SUM(R222:R228)</f>
        <v>0.0060028000000000008</v>
      </c>
      <c r="S221" s="210"/>
      <c r="T221" s="212">
        <f>SUM(T222:T228)</f>
        <v>0</v>
      </c>
      <c r="AR221" s="213" t="s">
        <v>82</v>
      </c>
      <c r="AT221" s="214" t="s">
        <v>71</v>
      </c>
      <c r="AU221" s="214" t="s">
        <v>80</v>
      </c>
      <c r="AY221" s="213" t="s">
        <v>164</v>
      </c>
      <c r="BK221" s="215">
        <f>SUM(BK222:BK228)</f>
        <v>0</v>
      </c>
    </row>
    <row r="222" s="1" customFormat="1" ht="25.5" customHeight="1">
      <c r="B222" s="43"/>
      <c r="C222" s="218" t="s">
        <v>334</v>
      </c>
      <c r="D222" s="218" t="s">
        <v>166</v>
      </c>
      <c r="E222" s="219" t="s">
        <v>586</v>
      </c>
      <c r="F222" s="220" t="s">
        <v>587</v>
      </c>
      <c r="G222" s="221" t="s">
        <v>169</v>
      </c>
      <c r="H222" s="222">
        <v>6.9800000000000004</v>
      </c>
      <c r="I222" s="223"/>
      <c r="J222" s="224">
        <f>ROUND(I222*H222,2)</f>
        <v>0</v>
      </c>
      <c r="K222" s="220" t="s">
        <v>170</v>
      </c>
      <c r="L222" s="69"/>
      <c r="M222" s="225" t="s">
        <v>21</v>
      </c>
      <c r="N222" s="226" t="s">
        <v>43</v>
      </c>
      <c r="O222" s="44"/>
      <c r="P222" s="227">
        <f>O222*H222</f>
        <v>0</v>
      </c>
      <c r="Q222" s="227">
        <v>9.0000000000000006E-05</v>
      </c>
      <c r="R222" s="227">
        <f>Q222*H222</f>
        <v>0.00062820000000000009</v>
      </c>
      <c r="S222" s="227">
        <v>0</v>
      </c>
      <c r="T222" s="228">
        <f>S222*H222</f>
        <v>0</v>
      </c>
      <c r="AR222" s="21" t="s">
        <v>183</v>
      </c>
      <c r="AT222" s="21" t="s">
        <v>166</v>
      </c>
      <c r="AU222" s="21" t="s">
        <v>82</v>
      </c>
      <c r="AY222" s="21" t="s">
        <v>164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21" t="s">
        <v>80</v>
      </c>
      <c r="BK222" s="229">
        <f>ROUND(I222*H222,2)</f>
        <v>0</v>
      </c>
      <c r="BL222" s="21" t="s">
        <v>183</v>
      </c>
      <c r="BM222" s="21" t="s">
        <v>588</v>
      </c>
    </row>
    <row r="223" s="1" customFormat="1" ht="25.5" customHeight="1">
      <c r="B223" s="43"/>
      <c r="C223" s="218" t="s">
        <v>356</v>
      </c>
      <c r="D223" s="218" t="s">
        <v>166</v>
      </c>
      <c r="E223" s="219" t="s">
        <v>589</v>
      </c>
      <c r="F223" s="220" t="s">
        <v>590</v>
      </c>
      <c r="G223" s="221" t="s">
        <v>169</v>
      </c>
      <c r="H223" s="222">
        <v>6.9800000000000004</v>
      </c>
      <c r="I223" s="223"/>
      <c r="J223" s="224">
        <f>ROUND(I223*H223,2)</f>
        <v>0</v>
      </c>
      <c r="K223" s="220" t="s">
        <v>170</v>
      </c>
      <c r="L223" s="69"/>
      <c r="M223" s="225" t="s">
        <v>21</v>
      </c>
      <c r="N223" s="226" t="s">
        <v>43</v>
      </c>
      <c r="O223" s="44"/>
      <c r="P223" s="227">
        <f>O223*H223</f>
        <v>0</v>
      </c>
      <c r="Q223" s="227">
        <v>0.00023000000000000001</v>
      </c>
      <c r="R223" s="227">
        <f>Q223*H223</f>
        <v>0.0016054000000000001</v>
      </c>
      <c r="S223" s="227">
        <v>0</v>
      </c>
      <c r="T223" s="228">
        <f>S223*H223</f>
        <v>0</v>
      </c>
      <c r="AR223" s="21" t="s">
        <v>183</v>
      </c>
      <c r="AT223" s="21" t="s">
        <v>166</v>
      </c>
      <c r="AU223" s="21" t="s">
        <v>82</v>
      </c>
      <c r="AY223" s="21" t="s">
        <v>164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21" t="s">
        <v>80</v>
      </c>
      <c r="BK223" s="229">
        <f>ROUND(I223*H223,2)</f>
        <v>0</v>
      </c>
      <c r="BL223" s="21" t="s">
        <v>183</v>
      </c>
      <c r="BM223" s="21" t="s">
        <v>591</v>
      </c>
    </row>
    <row r="224" s="1" customFormat="1" ht="25.5" customHeight="1">
      <c r="B224" s="43"/>
      <c r="C224" s="218" t="s">
        <v>366</v>
      </c>
      <c r="D224" s="218" t="s">
        <v>166</v>
      </c>
      <c r="E224" s="219" t="s">
        <v>592</v>
      </c>
      <c r="F224" s="220" t="s">
        <v>593</v>
      </c>
      <c r="G224" s="221" t="s">
        <v>169</v>
      </c>
      <c r="H224" s="222">
        <v>6.9800000000000004</v>
      </c>
      <c r="I224" s="223"/>
      <c r="J224" s="224">
        <f>ROUND(I224*H224,2)</f>
        <v>0</v>
      </c>
      <c r="K224" s="220" t="s">
        <v>170</v>
      </c>
      <c r="L224" s="69"/>
      <c r="M224" s="225" t="s">
        <v>21</v>
      </c>
      <c r="N224" s="226" t="s">
        <v>43</v>
      </c>
      <c r="O224" s="44"/>
      <c r="P224" s="227">
        <f>O224*H224</f>
        <v>0</v>
      </c>
      <c r="Q224" s="227">
        <v>0</v>
      </c>
      <c r="R224" s="227">
        <f>Q224*H224</f>
        <v>0</v>
      </c>
      <c r="S224" s="227">
        <v>0</v>
      </c>
      <c r="T224" s="228">
        <f>S224*H224</f>
        <v>0</v>
      </c>
      <c r="AR224" s="21" t="s">
        <v>183</v>
      </c>
      <c r="AT224" s="21" t="s">
        <v>166</v>
      </c>
      <c r="AU224" s="21" t="s">
        <v>82</v>
      </c>
      <c r="AY224" s="21" t="s">
        <v>164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21" t="s">
        <v>80</v>
      </c>
      <c r="BK224" s="229">
        <f>ROUND(I224*H224,2)</f>
        <v>0</v>
      </c>
      <c r="BL224" s="21" t="s">
        <v>183</v>
      </c>
      <c r="BM224" s="21" t="s">
        <v>594</v>
      </c>
    </row>
    <row r="225" s="1" customFormat="1" ht="16.5" customHeight="1">
      <c r="B225" s="43"/>
      <c r="C225" s="218" t="s">
        <v>376</v>
      </c>
      <c r="D225" s="218" t="s">
        <v>166</v>
      </c>
      <c r="E225" s="219" t="s">
        <v>595</v>
      </c>
      <c r="F225" s="220" t="s">
        <v>596</v>
      </c>
      <c r="G225" s="221" t="s">
        <v>169</v>
      </c>
      <c r="H225" s="222">
        <v>6.9800000000000004</v>
      </c>
      <c r="I225" s="223"/>
      <c r="J225" s="224">
        <f>ROUND(I225*H225,2)</f>
        <v>0</v>
      </c>
      <c r="K225" s="220" t="s">
        <v>170</v>
      </c>
      <c r="L225" s="69"/>
      <c r="M225" s="225" t="s">
        <v>21</v>
      </c>
      <c r="N225" s="226" t="s">
        <v>43</v>
      </c>
      <c r="O225" s="44"/>
      <c r="P225" s="227">
        <f>O225*H225</f>
        <v>0</v>
      </c>
      <c r="Q225" s="227">
        <v>4.0000000000000003E-05</v>
      </c>
      <c r="R225" s="227">
        <f>Q225*H225</f>
        <v>0.00027920000000000006</v>
      </c>
      <c r="S225" s="227">
        <v>0</v>
      </c>
      <c r="T225" s="228">
        <f>S225*H225</f>
        <v>0</v>
      </c>
      <c r="AR225" s="21" t="s">
        <v>183</v>
      </c>
      <c r="AT225" s="21" t="s">
        <v>166</v>
      </c>
      <c r="AU225" s="21" t="s">
        <v>82</v>
      </c>
      <c r="AY225" s="21" t="s">
        <v>164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21" t="s">
        <v>80</v>
      </c>
      <c r="BK225" s="229">
        <f>ROUND(I225*H225,2)</f>
        <v>0</v>
      </c>
      <c r="BL225" s="21" t="s">
        <v>183</v>
      </c>
      <c r="BM225" s="21" t="s">
        <v>597</v>
      </c>
    </row>
    <row r="226" s="1" customFormat="1" ht="16.5" customHeight="1">
      <c r="B226" s="43"/>
      <c r="C226" s="218" t="s">
        <v>598</v>
      </c>
      <c r="D226" s="218" t="s">
        <v>166</v>
      </c>
      <c r="E226" s="219" t="s">
        <v>599</v>
      </c>
      <c r="F226" s="220" t="s">
        <v>600</v>
      </c>
      <c r="G226" s="221" t="s">
        <v>169</v>
      </c>
      <c r="H226" s="222">
        <v>6.9800000000000004</v>
      </c>
      <c r="I226" s="223"/>
      <c r="J226" s="224">
        <f>ROUND(I226*H226,2)</f>
        <v>0</v>
      </c>
      <c r="K226" s="220" t="s">
        <v>170</v>
      </c>
      <c r="L226" s="69"/>
      <c r="M226" s="225" t="s">
        <v>21</v>
      </c>
      <c r="N226" s="226" t="s">
        <v>43</v>
      </c>
      <c r="O226" s="44"/>
      <c r="P226" s="227">
        <f>O226*H226</f>
        <v>0</v>
      </c>
      <c r="Q226" s="227">
        <v>0</v>
      </c>
      <c r="R226" s="227">
        <f>Q226*H226</f>
        <v>0</v>
      </c>
      <c r="S226" s="227">
        <v>0</v>
      </c>
      <c r="T226" s="228">
        <f>S226*H226</f>
        <v>0</v>
      </c>
      <c r="AR226" s="21" t="s">
        <v>183</v>
      </c>
      <c r="AT226" s="21" t="s">
        <v>166</v>
      </c>
      <c r="AU226" s="21" t="s">
        <v>82</v>
      </c>
      <c r="AY226" s="21" t="s">
        <v>164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21" t="s">
        <v>80</v>
      </c>
      <c r="BK226" s="229">
        <f>ROUND(I226*H226,2)</f>
        <v>0</v>
      </c>
      <c r="BL226" s="21" t="s">
        <v>183</v>
      </c>
      <c r="BM226" s="21" t="s">
        <v>601</v>
      </c>
    </row>
    <row r="227" s="1" customFormat="1" ht="16.5" customHeight="1">
      <c r="B227" s="43"/>
      <c r="C227" s="218" t="s">
        <v>602</v>
      </c>
      <c r="D227" s="218" t="s">
        <v>166</v>
      </c>
      <c r="E227" s="219" t="s">
        <v>603</v>
      </c>
      <c r="F227" s="220" t="s">
        <v>604</v>
      </c>
      <c r="G227" s="221" t="s">
        <v>169</v>
      </c>
      <c r="H227" s="222">
        <v>6.9800000000000004</v>
      </c>
      <c r="I227" s="223"/>
      <c r="J227" s="224">
        <f>ROUND(I227*H227,2)</f>
        <v>0</v>
      </c>
      <c r="K227" s="220" t="s">
        <v>170</v>
      </c>
      <c r="L227" s="69"/>
      <c r="M227" s="225" t="s">
        <v>21</v>
      </c>
      <c r="N227" s="226" t="s">
        <v>43</v>
      </c>
      <c r="O227" s="44"/>
      <c r="P227" s="227">
        <f>O227*H227</f>
        <v>0</v>
      </c>
      <c r="Q227" s="227">
        <v>0.00019000000000000001</v>
      </c>
      <c r="R227" s="227">
        <f>Q227*H227</f>
        <v>0.0013262000000000003</v>
      </c>
      <c r="S227" s="227">
        <v>0</v>
      </c>
      <c r="T227" s="228">
        <f>S227*H227</f>
        <v>0</v>
      </c>
      <c r="AR227" s="21" t="s">
        <v>183</v>
      </c>
      <c r="AT227" s="21" t="s">
        <v>166</v>
      </c>
      <c r="AU227" s="21" t="s">
        <v>82</v>
      </c>
      <c r="AY227" s="21" t="s">
        <v>164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21" t="s">
        <v>80</v>
      </c>
      <c r="BK227" s="229">
        <f>ROUND(I227*H227,2)</f>
        <v>0</v>
      </c>
      <c r="BL227" s="21" t="s">
        <v>183</v>
      </c>
      <c r="BM227" s="21" t="s">
        <v>605</v>
      </c>
    </row>
    <row r="228" s="1" customFormat="1" ht="16.5" customHeight="1">
      <c r="B228" s="43"/>
      <c r="C228" s="218" t="s">
        <v>606</v>
      </c>
      <c r="D228" s="218" t="s">
        <v>166</v>
      </c>
      <c r="E228" s="219" t="s">
        <v>607</v>
      </c>
      <c r="F228" s="220" t="s">
        <v>608</v>
      </c>
      <c r="G228" s="221" t="s">
        <v>169</v>
      </c>
      <c r="H228" s="222">
        <v>6.9800000000000004</v>
      </c>
      <c r="I228" s="223"/>
      <c r="J228" s="224">
        <f>ROUND(I228*H228,2)</f>
        <v>0</v>
      </c>
      <c r="K228" s="220" t="s">
        <v>170</v>
      </c>
      <c r="L228" s="69"/>
      <c r="M228" s="225" t="s">
        <v>21</v>
      </c>
      <c r="N228" s="226" t="s">
        <v>43</v>
      </c>
      <c r="O228" s="44"/>
      <c r="P228" s="227">
        <f>O228*H228</f>
        <v>0</v>
      </c>
      <c r="Q228" s="227">
        <v>0.00031</v>
      </c>
      <c r="R228" s="227">
        <f>Q228*H228</f>
        <v>0.0021638</v>
      </c>
      <c r="S228" s="227">
        <v>0</v>
      </c>
      <c r="T228" s="228">
        <f>S228*H228</f>
        <v>0</v>
      </c>
      <c r="AR228" s="21" t="s">
        <v>183</v>
      </c>
      <c r="AT228" s="21" t="s">
        <v>166</v>
      </c>
      <c r="AU228" s="21" t="s">
        <v>82</v>
      </c>
      <c r="AY228" s="21" t="s">
        <v>164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21" t="s">
        <v>80</v>
      </c>
      <c r="BK228" s="229">
        <f>ROUND(I228*H228,2)</f>
        <v>0</v>
      </c>
      <c r="BL228" s="21" t="s">
        <v>183</v>
      </c>
      <c r="BM228" s="21" t="s">
        <v>609</v>
      </c>
    </row>
    <row r="229" s="10" customFormat="1" ht="29.88" customHeight="1">
      <c r="B229" s="202"/>
      <c r="C229" s="203"/>
      <c r="D229" s="204" t="s">
        <v>71</v>
      </c>
      <c r="E229" s="216" t="s">
        <v>610</v>
      </c>
      <c r="F229" s="216" t="s">
        <v>611</v>
      </c>
      <c r="G229" s="203"/>
      <c r="H229" s="203"/>
      <c r="I229" s="206"/>
      <c r="J229" s="217">
        <f>BK229</f>
        <v>0</v>
      </c>
      <c r="K229" s="203"/>
      <c r="L229" s="208"/>
      <c r="M229" s="209"/>
      <c r="N229" s="210"/>
      <c r="O229" s="210"/>
      <c r="P229" s="211">
        <f>SUM(P230:P238)</f>
        <v>0</v>
      </c>
      <c r="Q229" s="210"/>
      <c r="R229" s="211">
        <f>SUM(R230:R238)</f>
        <v>0.013606633399999998</v>
      </c>
      <c r="S229" s="210"/>
      <c r="T229" s="212">
        <f>SUM(T230:T238)</f>
        <v>0</v>
      </c>
      <c r="AR229" s="213" t="s">
        <v>82</v>
      </c>
      <c r="AT229" s="214" t="s">
        <v>71</v>
      </c>
      <c r="AU229" s="214" t="s">
        <v>80</v>
      </c>
      <c r="AY229" s="213" t="s">
        <v>164</v>
      </c>
      <c r="BK229" s="215">
        <f>SUM(BK230:BK238)</f>
        <v>0</v>
      </c>
    </row>
    <row r="230" s="1" customFormat="1" ht="25.5" customHeight="1">
      <c r="B230" s="43"/>
      <c r="C230" s="218" t="s">
        <v>612</v>
      </c>
      <c r="D230" s="218" t="s">
        <v>166</v>
      </c>
      <c r="E230" s="219" t="s">
        <v>613</v>
      </c>
      <c r="F230" s="220" t="s">
        <v>614</v>
      </c>
      <c r="G230" s="221" t="s">
        <v>169</v>
      </c>
      <c r="H230" s="222">
        <v>31.199999999999999</v>
      </c>
      <c r="I230" s="223"/>
      <c r="J230" s="224">
        <f>ROUND(I230*H230,2)</f>
        <v>0</v>
      </c>
      <c r="K230" s="220" t="s">
        <v>170</v>
      </c>
      <c r="L230" s="69"/>
      <c r="M230" s="225" t="s">
        <v>21</v>
      </c>
      <c r="N230" s="226" t="s">
        <v>43</v>
      </c>
      <c r="O230" s="44"/>
      <c r="P230" s="227">
        <f>O230*H230</f>
        <v>0</v>
      </c>
      <c r="Q230" s="227">
        <v>0</v>
      </c>
      <c r="R230" s="227">
        <f>Q230*H230</f>
        <v>0</v>
      </c>
      <c r="S230" s="227">
        <v>0</v>
      </c>
      <c r="T230" s="228">
        <f>S230*H230</f>
        <v>0</v>
      </c>
      <c r="AR230" s="21" t="s">
        <v>183</v>
      </c>
      <c r="AT230" s="21" t="s">
        <v>166</v>
      </c>
      <c r="AU230" s="21" t="s">
        <v>82</v>
      </c>
      <c r="AY230" s="21" t="s">
        <v>164</v>
      </c>
      <c r="BE230" s="229">
        <f>IF(N230="základní",J230,0)</f>
        <v>0</v>
      </c>
      <c r="BF230" s="229">
        <f>IF(N230="snížená",J230,0)</f>
        <v>0</v>
      </c>
      <c r="BG230" s="229">
        <f>IF(N230="zákl. přenesená",J230,0)</f>
        <v>0</v>
      </c>
      <c r="BH230" s="229">
        <f>IF(N230="sníž. přenesená",J230,0)</f>
        <v>0</v>
      </c>
      <c r="BI230" s="229">
        <f>IF(N230="nulová",J230,0)</f>
        <v>0</v>
      </c>
      <c r="BJ230" s="21" t="s">
        <v>80</v>
      </c>
      <c r="BK230" s="229">
        <f>ROUND(I230*H230,2)</f>
        <v>0</v>
      </c>
      <c r="BL230" s="21" t="s">
        <v>183</v>
      </c>
      <c r="BM230" s="21" t="s">
        <v>615</v>
      </c>
    </row>
    <row r="231" s="1" customFormat="1" ht="16.5" customHeight="1">
      <c r="B231" s="43"/>
      <c r="C231" s="241" t="s">
        <v>616</v>
      </c>
      <c r="D231" s="241" t="s">
        <v>225</v>
      </c>
      <c r="E231" s="242" t="s">
        <v>617</v>
      </c>
      <c r="F231" s="243" t="s">
        <v>618</v>
      </c>
      <c r="G231" s="244" t="s">
        <v>169</v>
      </c>
      <c r="H231" s="245">
        <v>31.199999999999999</v>
      </c>
      <c r="I231" s="246"/>
      <c r="J231" s="247">
        <f>ROUND(I231*H231,2)</f>
        <v>0</v>
      </c>
      <c r="K231" s="243" t="s">
        <v>170</v>
      </c>
      <c r="L231" s="248"/>
      <c r="M231" s="249" t="s">
        <v>21</v>
      </c>
      <c r="N231" s="250" t="s">
        <v>43</v>
      </c>
      <c r="O231" s="44"/>
      <c r="P231" s="227">
        <f>O231*H231</f>
        <v>0</v>
      </c>
      <c r="Q231" s="227">
        <v>0</v>
      </c>
      <c r="R231" s="227">
        <f>Q231*H231</f>
        <v>0</v>
      </c>
      <c r="S231" s="227">
        <v>0</v>
      </c>
      <c r="T231" s="228">
        <f>S231*H231</f>
        <v>0</v>
      </c>
      <c r="AR231" s="21" t="s">
        <v>305</v>
      </c>
      <c r="AT231" s="21" t="s">
        <v>225</v>
      </c>
      <c r="AU231" s="21" t="s">
        <v>82</v>
      </c>
      <c r="AY231" s="21" t="s">
        <v>164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21" t="s">
        <v>80</v>
      </c>
      <c r="BK231" s="229">
        <f>ROUND(I231*H231,2)</f>
        <v>0</v>
      </c>
      <c r="BL231" s="21" t="s">
        <v>183</v>
      </c>
      <c r="BM231" s="21" t="s">
        <v>619</v>
      </c>
    </row>
    <row r="232" s="1" customFormat="1" ht="25.5" customHeight="1">
      <c r="B232" s="43"/>
      <c r="C232" s="218" t="s">
        <v>620</v>
      </c>
      <c r="D232" s="218" t="s">
        <v>166</v>
      </c>
      <c r="E232" s="219" t="s">
        <v>621</v>
      </c>
      <c r="F232" s="220" t="s">
        <v>622</v>
      </c>
      <c r="G232" s="221" t="s">
        <v>169</v>
      </c>
      <c r="H232" s="222">
        <v>1.5760000000000001</v>
      </c>
      <c r="I232" s="223"/>
      <c r="J232" s="224">
        <f>ROUND(I232*H232,2)</f>
        <v>0</v>
      </c>
      <c r="K232" s="220" t="s">
        <v>170</v>
      </c>
      <c r="L232" s="69"/>
      <c r="M232" s="225" t="s">
        <v>21</v>
      </c>
      <c r="N232" s="226" t="s">
        <v>43</v>
      </c>
      <c r="O232" s="44"/>
      <c r="P232" s="227">
        <f>O232*H232</f>
        <v>0</v>
      </c>
      <c r="Q232" s="227">
        <v>0</v>
      </c>
      <c r="R232" s="227">
        <f>Q232*H232</f>
        <v>0</v>
      </c>
      <c r="S232" s="227">
        <v>0</v>
      </c>
      <c r="T232" s="228">
        <f>S232*H232</f>
        <v>0</v>
      </c>
      <c r="AR232" s="21" t="s">
        <v>183</v>
      </c>
      <c r="AT232" s="21" t="s">
        <v>166</v>
      </c>
      <c r="AU232" s="21" t="s">
        <v>82</v>
      </c>
      <c r="AY232" s="21" t="s">
        <v>164</v>
      </c>
      <c r="BE232" s="229">
        <f>IF(N232="základní",J232,0)</f>
        <v>0</v>
      </c>
      <c r="BF232" s="229">
        <f>IF(N232="snížená",J232,0)</f>
        <v>0</v>
      </c>
      <c r="BG232" s="229">
        <f>IF(N232="zákl. přenesená",J232,0)</f>
        <v>0</v>
      </c>
      <c r="BH232" s="229">
        <f>IF(N232="sníž. přenesená",J232,0)</f>
        <v>0</v>
      </c>
      <c r="BI232" s="229">
        <f>IF(N232="nulová",J232,0)</f>
        <v>0</v>
      </c>
      <c r="BJ232" s="21" t="s">
        <v>80</v>
      </c>
      <c r="BK232" s="229">
        <f>ROUND(I232*H232,2)</f>
        <v>0</v>
      </c>
      <c r="BL232" s="21" t="s">
        <v>183</v>
      </c>
      <c r="BM232" s="21" t="s">
        <v>623</v>
      </c>
    </row>
    <row r="233" s="1" customFormat="1" ht="16.5" customHeight="1">
      <c r="B233" s="43"/>
      <c r="C233" s="241" t="s">
        <v>624</v>
      </c>
      <c r="D233" s="241" t="s">
        <v>225</v>
      </c>
      <c r="E233" s="242" t="s">
        <v>617</v>
      </c>
      <c r="F233" s="243" t="s">
        <v>618</v>
      </c>
      <c r="G233" s="244" t="s">
        <v>169</v>
      </c>
      <c r="H233" s="245">
        <v>1.655</v>
      </c>
      <c r="I233" s="246"/>
      <c r="J233" s="247">
        <f>ROUND(I233*H233,2)</f>
        <v>0</v>
      </c>
      <c r="K233" s="243" t="s">
        <v>170</v>
      </c>
      <c r="L233" s="248"/>
      <c r="M233" s="249" t="s">
        <v>21</v>
      </c>
      <c r="N233" s="250" t="s">
        <v>43</v>
      </c>
      <c r="O233" s="44"/>
      <c r="P233" s="227">
        <f>O233*H233</f>
        <v>0</v>
      </c>
      <c r="Q233" s="227">
        <v>0</v>
      </c>
      <c r="R233" s="227">
        <f>Q233*H233</f>
        <v>0</v>
      </c>
      <c r="S233" s="227">
        <v>0</v>
      </c>
      <c r="T233" s="228">
        <f>S233*H233</f>
        <v>0</v>
      </c>
      <c r="AR233" s="21" t="s">
        <v>305</v>
      </c>
      <c r="AT233" s="21" t="s">
        <v>225</v>
      </c>
      <c r="AU233" s="21" t="s">
        <v>82</v>
      </c>
      <c r="AY233" s="21" t="s">
        <v>164</v>
      </c>
      <c r="BE233" s="229">
        <f>IF(N233="základní",J233,0)</f>
        <v>0</v>
      </c>
      <c r="BF233" s="229">
        <f>IF(N233="snížená",J233,0)</f>
        <v>0</v>
      </c>
      <c r="BG233" s="229">
        <f>IF(N233="zákl. přenesená",J233,0)</f>
        <v>0</v>
      </c>
      <c r="BH233" s="229">
        <f>IF(N233="sníž. přenesená",J233,0)</f>
        <v>0</v>
      </c>
      <c r="BI233" s="229">
        <f>IF(N233="nulová",J233,0)</f>
        <v>0</v>
      </c>
      <c r="BJ233" s="21" t="s">
        <v>80</v>
      </c>
      <c r="BK233" s="229">
        <f>ROUND(I233*H233,2)</f>
        <v>0</v>
      </c>
      <c r="BL233" s="21" t="s">
        <v>183</v>
      </c>
      <c r="BM233" s="21" t="s">
        <v>625</v>
      </c>
    </row>
    <row r="234" s="11" customFormat="1">
      <c r="B234" s="230"/>
      <c r="C234" s="231"/>
      <c r="D234" s="232" t="s">
        <v>204</v>
      </c>
      <c r="E234" s="231"/>
      <c r="F234" s="233" t="s">
        <v>626</v>
      </c>
      <c r="G234" s="231"/>
      <c r="H234" s="234">
        <v>1.655</v>
      </c>
      <c r="I234" s="235"/>
      <c r="J234" s="231"/>
      <c r="K234" s="231"/>
      <c r="L234" s="236"/>
      <c r="M234" s="237"/>
      <c r="N234" s="238"/>
      <c r="O234" s="238"/>
      <c r="P234" s="238"/>
      <c r="Q234" s="238"/>
      <c r="R234" s="238"/>
      <c r="S234" s="238"/>
      <c r="T234" s="239"/>
      <c r="AT234" s="240" t="s">
        <v>204</v>
      </c>
      <c r="AU234" s="240" t="s">
        <v>82</v>
      </c>
      <c r="AV234" s="11" t="s">
        <v>82</v>
      </c>
      <c r="AW234" s="11" t="s">
        <v>6</v>
      </c>
      <c r="AX234" s="11" t="s">
        <v>80</v>
      </c>
      <c r="AY234" s="240" t="s">
        <v>164</v>
      </c>
    </row>
    <row r="235" s="1" customFormat="1" ht="16.5" customHeight="1">
      <c r="B235" s="43"/>
      <c r="C235" s="218" t="s">
        <v>627</v>
      </c>
      <c r="D235" s="218" t="s">
        <v>166</v>
      </c>
      <c r="E235" s="219" t="s">
        <v>628</v>
      </c>
      <c r="F235" s="220" t="s">
        <v>629</v>
      </c>
      <c r="G235" s="221" t="s">
        <v>169</v>
      </c>
      <c r="H235" s="222">
        <v>22.399999999999999</v>
      </c>
      <c r="I235" s="223"/>
      <c r="J235" s="224">
        <f>ROUND(I235*H235,2)</f>
        <v>0</v>
      </c>
      <c r="K235" s="220" t="s">
        <v>170</v>
      </c>
      <c r="L235" s="69"/>
      <c r="M235" s="225" t="s">
        <v>21</v>
      </c>
      <c r="N235" s="226" t="s">
        <v>43</v>
      </c>
      <c r="O235" s="44"/>
      <c r="P235" s="227">
        <f>O235*H235</f>
        <v>0</v>
      </c>
      <c r="Q235" s="227">
        <v>0.00019000000000000001</v>
      </c>
      <c r="R235" s="227">
        <f>Q235*H235</f>
        <v>0.0042560000000000002</v>
      </c>
      <c r="S235" s="227">
        <v>0</v>
      </c>
      <c r="T235" s="228">
        <f>S235*H235</f>
        <v>0</v>
      </c>
      <c r="AR235" s="21" t="s">
        <v>183</v>
      </c>
      <c r="AT235" s="21" t="s">
        <v>166</v>
      </c>
      <c r="AU235" s="21" t="s">
        <v>82</v>
      </c>
      <c r="AY235" s="21" t="s">
        <v>164</v>
      </c>
      <c r="BE235" s="229">
        <f>IF(N235="základní",J235,0)</f>
        <v>0</v>
      </c>
      <c r="BF235" s="229">
        <f>IF(N235="snížená",J235,0)</f>
        <v>0</v>
      </c>
      <c r="BG235" s="229">
        <f>IF(N235="zákl. přenesená",J235,0)</f>
        <v>0</v>
      </c>
      <c r="BH235" s="229">
        <f>IF(N235="sníž. přenesená",J235,0)</f>
        <v>0</v>
      </c>
      <c r="BI235" s="229">
        <f>IF(N235="nulová",J235,0)</f>
        <v>0</v>
      </c>
      <c r="BJ235" s="21" t="s">
        <v>80</v>
      </c>
      <c r="BK235" s="229">
        <f>ROUND(I235*H235,2)</f>
        <v>0</v>
      </c>
      <c r="BL235" s="21" t="s">
        <v>183</v>
      </c>
      <c r="BM235" s="21" t="s">
        <v>630</v>
      </c>
    </row>
    <row r="236" s="1" customFormat="1" ht="25.5" customHeight="1">
      <c r="B236" s="43"/>
      <c r="C236" s="218" t="s">
        <v>631</v>
      </c>
      <c r="D236" s="218" t="s">
        <v>166</v>
      </c>
      <c r="E236" s="219" t="s">
        <v>632</v>
      </c>
      <c r="F236" s="220" t="s">
        <v>633</v>
      </c>
      <c r="G236" s="221" t="s">
        <v>169</v>
      </c>
      <c r="H236" s="222">
        <v>1.5760000000000001</v>
      </c>
      <c r="I236" s="223"/>
      <c r="J236" s="224">
        <f>ROUND(I236*H236,2)</f>
        <v>0</v>
      </c>
      <c r="K236" s="220" t="s">
        <v>21</v>
      </c>
      <c r="L236" s="69"/>
      <c r="M236" s="225" t="s">
        <v>21</v>
      </c>
      <c r="N236" s="226" t="s">
        <v>43</v>
      </c>
      <c r="O236" s="44"/>
      <c r="P236" s="227">
        <f>O236*H236</f>
        <v>0</v>
      </c>
      <c r="Q236" s="227">
        <v>1.2775000000000001E-05</v>
      </c>
      <c r="R236" s="227">
        <f>Q236*H236</f>
        <v>2.0133400000000003E-05</v>
      </c>
      <c r="S236" s="227">
        <v>0</v>
      </c>
      <c r="T236" s="228">
        <f>S236*H236</f>
        <v>0</v>
      </c>
      <c r="AR236" s="21" t="s">
        <v>183</v>
      </c>
      <c r="AT236" s="21" t="s">
        <v>166</v>
      </c>
      <c r="AU236" s="21" t="s">
        <v>82</v>
      </c>
      <c r="AY236" s="21" t="s">
        <v>164</v>
      </c>
      <c r="BE236" s="229">
        <f>IF(N236="základní",J236,0)</f>
        <v>0</v>
      </c>
      <c r="BF236" s="229">
        <f>IF(N236="snížená",J236,0)</f>
        <v>0</v>
      </c>
      <c r="BG236" s="229">
        <f>IF(N236="zákl. přenesená",J236,0)</f>
        <v>0</v>
      </c>
      <c r="BH236" s="229">
        <f>IF(N236="sníž. přenesená",J236,0)</f>
        <v>0</v>
      </c>
      <c r="BI236" s="229">
        <f>IF(N236="nulová",J236,0)</f>
        <v>0</v>
      </c>
      <c r="BJ236" s="21" t="s">
        <v>80</v>
      </c>
      <c r="BK236" s="229">
        <f>ROUND(I236*H236,2)</f>
        <v>0</v>
      </c>
      <c r="BL236" s="21" t="s">
        <v>183</v>
      </c>
      <c r="BM236" s="21" t="s">
        <v>634</v>
      </c>
    </row>
    <row r="237" s="1" customFormat="1" ht="25.5" customHeight="1">
      <c r="B237" s="43"/>
      <c r="C237" s="218" t="s">
        <v>635</v>
      </c>
      <c r="D237" s="218" t="s">
        <v>166</v>
      </c>
      <c r="E237" s="219" t="s">
        <v>636</v>
      </c>
      <c r="F237" s="220" t="s">
        <v>637</v>
      </c>
      <c r="G237" s="221" t="s">
        <v>169</v>
      </c>
      <c r="H237" s="222">
        <v>31.199999999999999</v>
      </c>
      <c r="I237" s="223"/>
      <c r="J237" s="224">
        <f>ROUND(I237*H237,2)</f>
        <v>0</v>
      </c>
      <c r="K237" s="220" t="s">
        <v>21</v>
      </c>
      <c r="L237" s="69"/>
      <c r="M237" s="225" t="s">
        <v>21</v>
      </c>
      <c r="N237" s="226" t="s">
        <v>43</v>
      </c>
      <c r="O237" s="44"/>
      <c r="P237" s="227">
        <f>O237*H237</f>
        <v>0</v>
      </c>
      <c r="Q237" s="227">
        <v>1.1875000000000001E-05</v>
      </c>
      <c r="R237" s="227">
        <f>Q237*H237</f>
        <v>0.00037050000000000001</v>
      </c>
      <c r="S237" s="227">
        <v>0</v>
      </c>
      <c r="T237" s="228">
        <f>S237*H237</f>
        <v>0</v>
      </c>
      <c r="AR237" s="21" t="s">
        <v>183</v>
      </c>
      <c r="AT237" s="21" t="s">
        <v>166</v>
      </c>
      <c r="AU237" s="21" t="s">
        <v>82</v>
      </c>
      <c r="AY237" s="21" t="s">
        <v>164</v>
      </c>
      <c r="BE237" s="229">
        <f>IF(N237="základní",J237,0)</f>
        <v>0</v>
      </c>
      <c r="BF237" s="229">
        <f>IF(N237="snížená",J237,0)</f>
        <v>0</v>
      </c>
      <c r="BG237" s="229">
        <f>IF(N237="zákl. přenesená",J237,0)</f>
        <v>0</v>
      </c>
      <c r="BH237" s="229">
        <f>IF(N237="sníž. přenesená",J237,0)</f>
        <v>0</v>
      </c>
      <c r="BI237" s="229">
        <f>IF(N237="nulová",J237,0)</f>
        <v>0</v>
      </c>
      <c r="BJ237" s="21" t="s">
        <v>80</v>
      </c>
      <c r="BK237" s="229">
        <f>ROUND(I237*H237,2)</f>
        <v>0</v>
      </c>
      <c r="BL237" s="21" t="s">
        <v>183</v>
      </c>
      <c r="BM237" s="21" t="s">
        <v>638</v>
      </c>
    </row>
    <row r="238" s="1" customFormat="1" ht="16.5" customHeight="1">
      <c r="B238" s="43"/>
      <c r="C238" s="218" t="s">
        <v>639</v>
      </c>
      <c r="D238" s="218" t="s">
        <v>166</v>
      </c>
      <c r="E238" s="219" t="s">
        <v>640</v>
      </c>
      <c r="F238" s="220" t="s">
        <v>641</v>
      </c>
      <c r="G238" s="221" t="s">
        <v>169</v>
      </c>
      <c r="H238" s="222">
        <v>22.399999999999999</v>
      </c>
      <c r="I238" s="223"/>
      <c r="J238" s="224">
        <f>ROUND(I238*H238,2)</f>
        <v>0</v>
      </c>
      <c r="K238" s="220" t="s">
        <v>170</v>
      </c>
      <c r="L238" s="69"/>
      <c r="M238" s="225" t="s">
        <v>21</v>
      </c>
      <c r="N238" s="226" t="s">
        <v>43</v>
      </c>
      <c r="O238" s="44"/>
      <c r="P238" s="227">
        <f>O238*H238</f>
        <v>0</v>
      </c>
      <c r="Q238" s="227">
        <v>0.00040000000000000002</v>
      </c>
      <c r="R238" s="227">
        <f>Q238*H238</f>
        <v>0.0089599999999999992</v>
      </c>
      <c r="S238" s="227">
        <v>0</v>
      </c>
      <c r="T238" s="228">
        <f>S238*H238</f>
        <v>0</v>
      </c>
      <c r="AR238" s="21" t="s">
        <v>183</v>
      </c>
      <c r="AT238" s="21" t="s">
        <v>166</v>
      </c>
      <c r="AU238" s="21" t="s">
        <v>82</v>
      </c>
      <c r="AY238" s="21" t="s">
        <v>164</v>
      </c>
      <c r="BE238" s="229">
        <f>IF(N238="základní",J238,0)</f>
        <v>0</v>
      </c>
      <c r="BF238" s="229">
        <f>IF(N238="snížená",J238,0)</f>
        <v>0</v>
      </c>
      <c r="BG238" s="229">
        <f>IF(N238="zákl. přenesená",J238,0)</f>
        <v>0</v>
      </c>
      <c r="BH238" s="229">
        <f>IF(N238="sníž. přenesená",J238,0)</f>
        <v>0</v>
      </c>
      <c r="BI238" s="229">
        <f>IF(N238="nulová",J238,0)</f>
        <v>0</v>
      </c>
      <c r="BJ238" s="21" t="s">
        <v>80</v>
      </c>
      <c r="BK238" s="229">
        <f>ROUND(I238*H238,2)</f>
        <v>0</v>
      </c>
      <c r="BL238" s="21" t="s">
        <v>183</v>
      </c>
      <c r="BM238" s="21" t="s">
        <v>642</v>
      </c>
    </row>
    <row r="239" s="10" customFormat="1" ht="37.44" customHeight="1">
      <c r="B239" s="202"/>
      <c r="C239" s="203"/>
      <c r="D239" s="204" t="s">
        <v>71</v>
      </c>
      <c r="E239" s="205" t="s">
        <v>643</v>
      </c>
      <c r="F239" s="205" t="s">
        <v>644</v>
      </c>
      <c r="G239" s="203"/>
      <c r="H239" s="203"/>
      <c r="I239" s="206"/>
      <c r="J239" s="207">
        <f>BK239</f>
        <v>0</v>
      </c>
      <c r="K239" s="203"/>
      <c r="L239" s="208"/>
      <c r="M239" s="209"/>
      <c r="N239" s="210"/>
      <c r="O239" s="210"/>
      <c r="P239" s="211">
        <f>SUM(P240:P241)</f>
        <v>0</v>
      </c>
      <c r="Q239" s="210"/>
      <c r="R239" s="211">
        <f>SUM(R240:R241)</f>
        <v>0</v>
      </c>
      <c r="S239" s="210"/>
      <c r="T239" s="212">
        <f>SUM(T240:T241)</f>
        <v>0</v>
      </c>
      <c r="AR239" s="213" t="s">
        <v>171</v>
      </c>
      <c r="AT239" s="214" t="s">
        <v>71</v>
      </c>
      <c r="AU239" s="214" t="s">
        <v>72</v>
      </c>
      <c r="AY239" s="213" t="s">
        <v>164</v>
      </c>
      <c r="BK239" s="215">
        <f>SUM(BK240:BK241)</f>
        <v>0</v>
      </c>
    </row>
    <row r="240" s="1" customFormat="1" ht="16.5" customHeight="1">
      <c r="B240" s="43"/>
      <c r="C240" s="218" t="s">
        <v>645</v>
      </c>
      <c r="D240" s="218" t="s">
        <v>166</v>
      </c>
      <c r="E240" s="219" t="s">
        <v>646</v>
      </c>
      <c r="F240" s="220" t="s">
        <v>647</v>
      </c>
      <c r="G240" s="221" t="s">
        <v>648</v>
      </c>
      <c r="H240" s="222">
        <v>4</v>
      </c>
      <c r="I240" s="223"/>
      <c r="J240" s="224">
        <f>ROUND(I240*H240,2)</f>
        <v>0</v>
      </c>
      <c r="K240" s="220" t="s">
        <v>21</v>
      </c>
      <c r="L240" s="69"/>
      <c r="M240" s="225" t="s">
        <v>21</v>
      </c>
      <c r="N240" s="226" t="s">
        <v>43</v>
      </c>
      <c r="O240" s="44"/>
      <c r="P240" s="227">
        <f>O240*H240</f>
        <v>0</v>
      </c>
      <c r="Q240" s="227">
        <v>0</v>
      </c>
      <c r="R240" s="227">
        <f>Q240*H240</f>
        <v>0</v>
      </c>
      <c r="S240" s="227">
        <v>0</v>
      </c>
      <c r="T240" s="228">
        <f>S240*H240</f>
        <v>0</v>
      </c>
      <c r="AR240" s="21" t="s">
        <v>171</v>
      </c>
      <c r="AT240" s="21" t="s">
        <v>166</v>
      </c>
      <c r="AU240" s="21" t="s">
        <v>80</v>
      </c>
      <c r="AY240" s="21" t="s">
        <v>164</v>
      </c>
      <c r="BE240" s="229">
        <f>IF(N240="základní",J240,0)</f>
        <v>0</v>
      </c>
      <c r="BF240" s="229">
        <f>IF(N240="snížená",J240,0)</f>
        <v>0</v>
      </c>
      <c r="BG240" s="229">
        <f>IF(N240="zákl. přenesená",J240,0)</f>
        <v>0</v>
      </c>
      <c r="BH240" s="229">
        <f>IF(N240="sníž. přenesená",J240,0)</f>
        <v>0</v>
      </c>
      <c r="BI240" s="229">
        <f>IF(N240="nulová",J240,0)</f>
        <v>0</v>
      </c>
      <c r="BJ240" s="21" t="s">
        <v>80</v>
      </c>
      <c r="BK240" s="229">
        <f>ROUND(I240*H240,2)</f>
        <v>0</v>
      </c>
      <c r="BL240" s="21" t="s">
        <v>171</v>
      </c>
      <c r="BM240" s="21" t="s">
        <v>649</v>
      </c>
    </row>
    <row r="241" s="1" customFormat="1" ht="16.5" customHeight="1">
      <c r="B241" s="43"/>
      <c r="C241" s="218" t="s">
        <v>650</v>
      </c>
      <c r="D241" s="218" t="s">
        <v>166</v>
      </c>
      <c r="E241" s="219" t="s">
        <v>651</v>
      </c>
      <c r="F241" s="220" t="s">
        <v>652</v>
      </c>
      <c r="G241" s="221" t="s">
        <v>648</v>
      </c>
      <c r="H241" s="222">
        <v>4</v>
      </c>
      <c r="I241" s="223"/>
      <c r="J241" s="224">
        <f>ROUND(I241*H241,2)</f>
        <v>0</v>
      </c>
      <c r="K241" s="220" t="s">
        <v>21</v>
      </c>
      <c r="L241" s="69"/>
      <c r="M241" s="225" t="s">
        <v>21</v>
      </c>
      <c r="N241" s="251" t="s">
        <v>43</v>
      </c>
      <c r="O241" s="252"/>
      <c r="P241" s="253">
        <f>O241*H241</f>
        <v>0</v>
      </c>
      <c r="Q241" s="253">
        <v>0</v>
      </c>
      <c r="R241" s="253">
        <f>Q241*H241</f>
        <v>0</v>
      </c>
      <c r="S241" s="253">
        <v>0</v>
      </c>
      <c r="T241" s="254">
        <f>S241*H241</f>
        <v>0</v>
      </c>
      <c r="AR241" s="21" t="s">
        <v>171</v>
      </c>
      <c r="AT241" s="21" t="s">
        <v>166</v>
      </c>
      <c r="AU241" s="21" t="s">
        <v>80</v>
      </c>
      <c r="AY241" s="21" t="s">
        <v>164</v>
      </c>
      <c r="BE241" s="229">
        <f>IF(N241="základní",J241,0)</f>
        <v>0</v>
      </c>
      <c r="BF241" s="229">
        <f>IF(N241="snížená",J241,0)</f>
        <v>0</v>
      </c>
      <c r="BG241" s="229">
        <f>IF(N241="zákl. přenesená",J241,0)</f>
        <v>0</v>
      </c>
      <c r="BH241" s="229">
        <f>IF(N241="sníž. přenesená",J241,0)</f>
        <v>0</v>
      </c>
      <c r="BI241" s="229">
        <f>IF(N241="nulová",J241,0)</f>
        <v>0</v>
      </c>
      <c r="BJ241" s="21" t="s">
        <v>80</v>
      </c>
      <c r="BK241" s="229">
        <f>ROUND(I241*H241,2)</f>
        <v>0</v>
      </c>
      <c r="BL241" s="21" t="s">
        <v>171</v>
      </c>
      <c r="BM241" s="21" t="s">
        <v>653</v>
      </c>
    </row>
    <row r="242" s="1" customFormat="1" ht="6.96" customHeight="1">
      <c r="B242" s="64"/>
      <c r="C242" s="65"/>
      <c r="D242" s="65"/>
      <c r="E242" s="65"/>
      <c r="F242" s="65"/>
      <c r="G242" s="65"/>
      <c r="H242" s="65"/>
      <c r="I242" s="163"/>
      <c r="J242" s="65"/>
      <c r="K242" s="65"/>
      <c r="L242" s="69"/>
    </row>
  </sheetData>
  <sheetProtection sheet="1" autoFilter="0" formatColumns="0" formatRows="0" objects="1" scenarios="1" spinCount="100000" saltValue="yPaVPdnacyjCeN7GD0FKibTx7iC5nGsCRDo4bkZFddIDAoKOgpQdZ5WN27rKCVE9RsoYvduRlEX35vC4shap0Q==" hashValue="Yp8xPqRkqCHN/GFqoJTxpvKYJYZJDwdRMnDoL6Rg23Y5Ksnkm91yq9PAoKJasg/MHl+PsbFxgxKIWIVdI/X65A==" algorithmName="SHA-512" password="CC35"/>
  <autoFilter ref="C100:K241"/>
  <mergeCells count="10">
    <mergeCell ref="E7:H7"/>
    <mergeCell ref="E9:H9"/>
    <mergeCell ref="E24:H24"/>
    <mergeCell ref="E45:H45"/>
    <mergeCell ref="E47:H47"/>
    <mergeCell ref="J51:J52"/>
    <mergeCell ref="E91:H91"/>
    <mergeCell ref="E93:H93"/>
    <mergeCell ref="G1:H1"/>
    <mergeCell ref="L2:V2"/>
  </mergeCells>
  <hyperlinks>
    <hyperlink ref="F1:G1" location="C2" display="1) Krycí list soupisu"/>
    <hyperlink ref="G1:H1" location="C54" display="2) Rekapitulace"/>
    <hyperlink ref="J1" location="C100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3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34"/>
      <c r="C1" s="134"/>
      <c r="D1" s="135" t="s">
        <v>1</v>
      </c>
      <c r="E1" s="134"/>
      <c r="F1" s="136" t="s">
        <v>110</v>
      </c>
      <c r="G1" s="136" t="s">
        <v>111</v>
      </c>
      <c r="H1" s="136"/>
      <c r="I1" s="137"/>
      <c r="J1" s="136" t="s">
        <v>112</v>
      </c>
      <c r="K1" s="135" t="s">
        <v>113</v>
      </c>
      <c r="L1" s="136" t="s">
        <v>114</v>
      </c>
      <c r="M1" s="136"/>
      <c r="N1" s="136"/>
      <c r="O1" s="136"/>
      <c r="P1" s="136"/>
      <c r="Q1" s="136"/>
      <c r="R1" s="136"/>
      <c r="S1" s="136"/>
      <c r="T1" s="136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85</v>
      </c>
    </row>
    <row r="3" ht="6.96" customHeight="1">
      <c r="B3" s="22"/>
      <c r="C3" s="23"/>
      <c r="D3" s="23"/>
      <c r="E3" s="23"/>
      <c r="F3" s="23"/>
      <c r="G3" s="23"/>
      <c r="H3" s="23"/>
      <c r="I3" s="138"/>
      <c r="J3" s="23"/>
      <c r="K3" s="24"/>
      <c r="AT3" s="21" t="s">
        <v>82</v>
      </c>
    </row>
    <row r="4" ht="36.96" customHeight="1">
      <c r="B4" s="25"/>
      <c r="C4" s="26"/>
      <c r="D4" s="27" t="s">
        <v>115</v>
      </c>
      <c r="E4" s="26"/>
      <c r="F4" s="26"/>
      <c r="G4" s="26"/>
      <c r="H4" s="26"/>
      <c r="I4" s="139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39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39"/>
      <c r="J6" s="26"/>
      <c r="K6" s="28"/>
    </row>
    <row r="7" ht="16.5" customHeight="1">
      <c r="B7" s="25"/>
      <c r="C7" s="26"/>
      <c r="D7" s="26"/>
      <c r="E7" s="140" t="str">
        <f>'Rekapitulace stavby'!K6</f>
        <v>Oprava podlah v dílnách areálu TSS</v>
      </c>
      <c r="F7" s="37"/>
      <c r="G7" s="37"/>
      <c r="H7" s="37"/>
      <c r="I7" s="139"/>
      <c r="J7" s="26"/>
      <c r="K7" s="28"/>
    </row>
    <row r="8" s="1" customFormat="1">
      <c r="B8" s="43"/>
      <c r="C8" s="44"/>
      <c r="D8" s="37" t="s">
        <v>116</v>
      </c>
      <c r="E8" s="44"/>
      <c r="F8" s="44"/>
      <c r="G8" s="44"/>
      <c r="H8" s="44"/>
      <c r="I8" s="141"/>
      <c r="J8" s="44"/>
      <c r="K8" s="48"/>
    </row>
    <row r="9" s="1" customFormat="1" ht="36.96" customHeight="1">
      <c r="B9" s="43"/>
      <c r="C9" s="44"/>
      <c r="D9" s="44"/>
      <c r="E9" s="142" t="s">
        <v>654</v>
      </c>
      <c r="F9" s="44"/>
      <c r="G9" s="44"/>
      <c r="H9" s="44"/>
      <c r="I9" s="141"/>
      <c r="J9" s="44"/>
      <c r="K9" s="48"/>
    </row>
    <row r="10" s="1" customFormat="1">
      <c r="B10" s="43"/>
      <c r="C10" s="44"/>
      <c r="D10" s="44"/>
      <c r="E10" s="44"/>
      <c r="F10" s="44"/>
      <c r="G10" s="44"/>
      <c r="H10" s="44"/>
      <c r="I10" s="141"/>
      <c r="J10" s="44"/>
      <c r="K10" s="48"/>
    </row>
    <row r="11" s="1" customFormat="1" ht="14.4" customHeight="1">
      <c r="B11" s="43"/>
      <c r="C11" s="44"/>
      <c r="D11" s="37" t="s">
        <v>20</v>
      </c>
      <c r="E11" s="44"/>
      <c r="F11" s="32" t="s">
        <v>21</v>
      </c>
      <c r="G11" s="44"/>
      <c r="H11" s="44"/>
      <c r="I11" s="143" t="s">
        <v>22</v>
      </c>
      <c r="J11" s="32" t="s">
        <v>21</v>
      </c>
      <c r="K11" s="48"/>
    </row>
    <row r="12" s="1" customFormat="1" ht="14.4" customHeight="1">
      <c r="B12" s="43"/>
      <c r="C12" s="44"/>
      <c r="D12" s="37" t="s">
        <v>23</v>
      </c>
      <c r="E12" s="44"/>
      <c r="F12" s="32" t="s">
        <v>24</v>
      </c>
      <c r="G12" s="44"/>
      <c r="H12" s="44"/>
      <c r="I12" s="143" t="s">
        <v>25</v>
      </c>
      <c r="J12" s="144" t="str">
        <f>'Rekapitulace stavby'!AN8</f>
        <v>26. 7. 2017</v>
      </c>
      <c r="K12" s="48"/>
    </row>
    <row r="13" s="1" customFormat="1" ht="10.8" customHeight="1">
      <c r="B13" s="43"/>
      <c r="C13" s="44"/>
      <c r="D13" s="44"/>
      <c r="E13" s="44"/>
      <c r="F13" s="44"/>
      <c r="G13" s="44"/>
      <c r="H13" s="44"/>
      <c r="I13" s="141"/>
      <c r="J13" s="44"/>
      <c r="K13" s="48"/>
    </row>
    <row r="14" s="1" customFormat="1" ht="14.4" customHeight="1">
      <c r="B14" s="43"/>
      <c r="C14" s="44"/>
      <c r="D14" s="37" t="s">
        <v>27</v>
      </c>
      <c r="E14" s="44"/>
      <c r="F14" s="44"/>
      <c r="G14" s="44"/>
      <c r="H14" s="44"/>
      <c r="I14" s="143" t="s">
        <v>28</v>
      </c>
      <c r="J14" s="32" t="s">
        <v>21</v>
      </c>
      <c r="K14" s="48"/>
    </row>
    <row r="15" s="1" customFormat="1" ht="18" customHeight="1">
      <c r="B15" s="43"/>
      <c r="C15" s="44"/>
      <c r="D15" s="44"/>
      <c r="E15" s="32" t="s">
        <v>29</v>
      </c>
      <c r="F15" s="44"/>
      <c r="G15" s="44"/>
      <c r="H15" s="44"/>
      <c r="I15" s="143" t="s">
        <v>30</v>
      </c>
      <c r="J15" s="32" t="s">
        <v>21</v>
      </c>
      <c r="K15" s="48"/>
    </row>
    <row r="16" s="1" customFormat="1" ht="6.96" customHeight="1">
      <c r="B16" s="43"/>
      <c r="C16" s="44"/>
      <c r="D16" s="44"/>
      <c r="E16" s="44"/>
      <c r="F16" s="44"/>
      <c r="G16" s="44"/>
      <c r="H16" s="44"/>
      <c r="I16" s="141"/>
      <c r="J16" s="44"/>
      <c r="K16" s="48"/>
    </row>
    <row r="17" s="1" customFormat="1" ht="14.4" customHeight="1">
      <c r="B17" s="43"/>
      <c r="C17" s="44"/>
      <c r="D17" s="37" t="s">
        <v>31</v>
      </c>
      <c r="E17" s="44"/>
      <c r="F17" s="44"/>
      <c r="G17" s="44"/>
      <c r="H17" s="44"/>
      <c r="I17" s="143" t="s">
        <v>28</v>
      </c>
      <c r="J17" s="32" t="str">
        <f>IF('Rekapitulace stavby'!AN13="Vyplň údaj","",IF('Rekapitulace stavby'!AN13="","",'Rekapitulace stavby'!AN13))</f>
        <v/>
      </c>
      <c r="K17" s="48"/>
    </row>
    <row r="18" s="1" customFormat="1" ht="18" customHeight="1">
      <c r="B18" s="43"/>
      <c r="C18" s="44"/>
      <c r="D18" s="44"/>
      <c r="E18" s="32" t="str">
        <f>IF('Rekapitulace stavby'!E14="Vyplň údaj","",IF('Rekapitulace stavby'!E14="","",'Rekapitulace stavby'!E14))</f>
        <v/>
      </c>
      <c r="F18" s="44"/>
      <c r="G18" s="44"/>
      <c r="H18" s="44"/>
      <c r="I18" s="143" t="s">
        <v>30</v>
      </c>
      <c r="J18" s="32" t="str">
        <f>IF('Rekapitulace stavby'!AN14="Vyplň údaj","",IF('Rekapitulace stavby'!AN14="","",'Rekapitulace stavby'!AN14))</f>
        <v/>
      </c>
      <c r="K18" s="48"/>
    </row>
    <row r="19" s="1" customFormat="1" ht="6.96" customHeight="1">
      <c r="B19" s="43"/>
      <c r="C19" s="44"/>
      <c r="D19" s="44"/>
      <c r="E19" s="44"/>
      <c r="F19" s="44"/>
      <c r="G19" s="44"/>
      <c r="H19" s="44"/>
      <c r="I19" s="141"/>
      <c r="J19" s="44"/>
      <c r="K19" s="48"/>
    </row>
    <row r="20" s="1" customFormat="1" ht="14.4" customHeight="1">
      <c r="B20" s="43"/>
      <c r="C20" s="44"/>
      <c r="D20" s="37" t="s">
        <v>33</v>
      </c>
      <c r="E20" s="44"/>
      <c r="F20" s="44"/>
      <c r="G20" s="44"/>
      <c r="H20" s="44"/>
      <c r="I20" s="143" t="s">
        <v>28</v>
      </c>
      <c r="J20" s="32" t="s">
        <v>21</v>
      </c>
      <c r="K20" s="48"/>
    </row>
    <row r="21" s="1" customFormat="1" ht="18" customHeight="1">
      <c r="B21" s="43"/>
      <c r="C21" s="44"/>
      <c r="D21" s="44"/>
      <c r="E21" s="32" t="s">
        <v>34</v>
      </c>
      <c r="F21" s="44"/>
      <c r="G21" s="44"/>
      <c r="H21" s="44"/>
      <c r="I21" s="143" t="s">
        <v>30</v>
      </c>
      <c r="J21" s="32" t="s">
        <v>21</v>
      </c>
      <c r="K21" s="48"/>
    </row>
    <row r="22" s="1" customFormat="1" ht="6.96" customHeight="1">
      <c r="B22" s="43"/>
      <c r="C22" s="44"/>
      <c r="D22" s="44"/>
      <c r="E22" s="44"/>
      <c r="F22" s="44"/>
      <c r="G22" s="44"/>
      <c r="H22" s="44"/>
      <c r="I22" s="141"/>
      <c r="J22" s="44"/>
      <c r="K22" s="48"/>
    </row>
    <row r="23" s="1" customFormat="1" ht="14.4" customHeight="1">
      <c r="B23" s="43"/>
      <c r="C23" s="44"/>
      <c r="D23" s="37" t="s">
        <v>36</v>
      </c>
      <c r="E23" s="44"/>
      <c r="F23" s="44"/>
      <c r="G23" s="44"/>
      <c r="H23" s="44"/>
      <c r="I23" s="141"/>
      <c r="J23" s="44"/>
      <c r="K23" s="48"/>
    </row>
    <row r="24" s="6" customFormat="1" ht="16.5" customHeight="1">
      <c r="B24" s="145"/>
      <c r="C24" s="146"/>
      <c r="D24" s="146"/>
      <c r="E24" s="41" t="s">
        <v>21</v>
      </c>
      <c r="F24" s="41"/>
      <c r="G24" s="41"/>
      <c r="H24" s="41"/>
      <c r="I24" s="147"/>
      <c r="J24" s="146"/>
      <c r="K24" s="148"/>
    </row>
    <row r="25" s="1" customFormat="1" ht="6.96" customHeight="1">
      <c r="B25" s="43"/>
      <c r="C25" s="44"/>
      <c r="D25" s="44"/>
      <c r="E25" s="44"/>
      <c r="F25" s="44"/>
      <c r="G25" s="44"/>
      <c r="H25" s="44"/>
      <c r="I25" s="141"/>
      <c r="J25" s="44"/>
      <c r="K25" s="48"/>
    </row>
    <row r="26" s="1" customFormat="1" ht="6.96" customHeight="1">
      <c r="B26" s="43"/>
      <c r="C26" s="44"/>
      <c r="D26" s="103"/>
      <c r="E26" s="103"/>
      <c r="F26" s="103"/>
      <c r="G26" s="103"/>
      <c r="H26" s="103"/>
      <c r="I26" s="149"/>
      <c r="J26" s="103"/>
      <c r="K26" s="150"/>
    </row>
    <row r="27" s="1" customFormat="1" ht="25.44" customHeight="1">
      <c r="B27" s="43"/>
      <c r="C27" s="44"/>
      <c r="D27" s="151" t="s">
        <v>38</v>
      </c>
      <c r="E27" s="44"/>
      <c r="F27" s="44"/>
      <c r="G27" s="44"/>
      <c r="H27" s="44"/>
      <c r="I27" s="141"/>
      <c r="J27" s="152">
        <f>ROUND(J86,2)</f>
        <v>0</v>
      </c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49"/>
      <c r="J28" s="103"/>
      <c r="K28" s="150"/>
    </row>
    <row r="29" s="1" customFormat="1" ht="14.4" customHeight="1">
      <c r="B29" s="43"/>
      <c r="C29" s="44"/>
      <c r="D29" s="44"/>
      <c r="E29" s="44"/>
      <c r="F29" s="49" t="s">
        <v>40</v>
      </c>
      <c r="G29" s="44"/>
      <c r="H29" s="44"/>
      <c r="I29" s="153" t="s">
        <v>39</v>
      </c>
      <c r="J29" s="49" t="s">
        <v>41</v>
      </c>
      <c r="K29" s="48"/>
    </row>
    <row r="30" s="1" customFormat="1" ht="14.4" customHeight="1">
      <c r="B30" s="43"/>
      <c r="C30" s="44"/>
      <c r="D30" s="52" t="s">
        <v>42</v>
      </c>
      <c r="E30" s="52" t="s">
        <v>43</v>
      </c>
      <c r="F30" s="154">
        <f>ROUND(SUM(BE86:BE140), 2)</f>
        <v>0</v>
      </c>
      <c r="G30" s="44"/>
      <c r="H30" s="44"/>
      <c r="I30" s="155">
        <v>0.20999999999999999</v>
      </c>
      <c r="J30" s="154">
        <f>ROUND(ROUND((SUM(BE86:BE140)), 2)*I30, 2)</f>
        <v>0</v>
      </c>
      <c r="K30" s="48"/>
    </row>
    <row r="31" s="1" customFormat="1" ht="14.4" customHeight="1">
      <c r="B31" s="43"/>
      <c r="C31" s="44"/>
      <c r="D31" s="44"/>
      <c r="E31" s="52" t="s">
        <v>44</v>
      </c>
      <c r="F31" s="154">
        <f>ROUND(SUM(BF86:BF140), 2)</f>
        <v>0</v>
      </c>
      <c r="G31" s="44"/>
      <c r="H31" s="44"/>
      <c r="I31" s="155">
        <v>0.14999999999999999</v>
      </c>
      <c r="J31" s="154">
        <f>ROUND(ROUND((SUM(BF86:BF140)), 2)*I31, 2)</f>
        <v>0</v>
      </c>
      <c r="K31" s="48"/>
    </row>
    <row r="32" hidden="1" s="1" customFormat="1" ht="14.4" customHeight="1">
      <c r="B32" s="43"/>
      <c r="C32" s="44"/>
      <c r="D32" s="44"/>
      <c r="E32" s="52" t="s">
        <v>45</v>
      </c>
      <c r="F32" s="154">
        <f>ROUND(SUM(BG86:BG140), 2)</f>
        <v>0</v>
      </c>
      <c r="G32" s="44"/>
      <c r="H32" s="44"/>
      <c r="I32" s="155">
        <v>0.20999999999999999</v>
      </c>
      <c r="J32" s="154">
        <v>0</v>
      </c>
      <c r="K32" s="48"/>
    </row>
    <row r="33" hidden="1" s="1" customFormat="1" ht="14.4" customHeight="1">
      <c r="B33" s="43"/>
      <c r="C33" s="44"/>
      <c r="D33" s="44"/>
      <c r="E33" s="52" t="s">
        <v>46</v>
      </c>
      <c r="F33" s="154">
        <f>ROUND(SUM(BH86:BH140), 2)</f>
        <v>0</v>
      </c>
      <c r="G33" s="44"/>
      <c r="H33" s="44"/>
      <c r="I33" s="155">
        <v>0.14999999999999999</v>
      </c>
      <c r="J33" s="154">
        <v>0</v>
      </c>
      <c r="K33" s="48"/>
    </row>
    <row r="34" hidden="1" s="1" customFormat="1" ht="14.4" customHeight="1">
      <c r="B34" s="43"/>
      <c r="C34" s="44"/>
      <c r="D34" s="44"/>
      <c r="E34" s="52" t="s">
        <v>47</v>
      </c>
      <c r="F34" s="154">
        <f>ROUND(SUM(BI86:BI140), 2)</f>
        <v>0</v>
      </c>
      <c r="G34" s="44"/>
      <c r="H34" s="44"/>
      <c r="I34" s="155">
        <v>0</v>
      </c>
      <c r="J34" s="154">
        <v>0</v>
      </c>
      <c r="K34" s="48"/>
    </row>
    <row r="35" s="1" customFormat="1" ht="6.96" customHeight="1">
      <c r="B35" s="43"/>
      <c r="C35" s="44"/>
      <c r="D35" s="44"/>
      <c r="E35" s="44"/>
      <c r="F35" s="44"/>
      <c r="G35" s="44"/>
      <c r="H35" s="44"/>
      <c r="I35" s="141"/>
      <c r="J35" s="44"/>
      <c r="K35" s="48"/>
    </row>
    <row r="36" s="1" customFormat="1" ht="25.44" customHeight="1">
      <c r="B36" s="43"/>
      <c r="C36" s="156"/>
      <c r="D36" s="157" t="s">
        <v>48</v>
      </c>
      <c r="E36" s="95"/>
      <c r="F36" s="95"/>
      <c r="G36" s="158" t="s">
        <v>49</v>
      </c>
      <c r="H36" s="159" t="s">
        <v>50</v>
      </c>
      <c r="I36" s="160"/>
      <c r="J36" s="161">
        <f>SUM(J27:J34)</f>
        <v>0</v>
      </c>
      <c r="K36" s="162"/>
    </row>
    <row r="37" s="1" customFormat="1" ht="14.4" customHeight="1">
      <c r="B37" s="64"/>
      <c r="C37" s="65"/>
      <c r="D37" s="65"/>
      <c r="E37" s="65"/>
      <c r="F37" s="65"/>
      <c r="G37" s="65"/>
      <c r="H37" s="65"/>
      <c r="I37" s="163"/>
      <c r="J37" s="65"/>
      <c r="K37" s="66"/>
    </row>
    <row r="41" s="1" customFormat="1" ht="6.96" customHeight="1">
      <c r="B41" s="164"/>
      <c r="C41" s="165"/>
      <c r="D41" s="165"/>
      <c r="E41" s="165"/>
      <c r="F41" s="165"/>
      <c r="G41" s="165"/>
      <c r="H41" s="165"/>
      <c r="I41" s="166"/>
      <c r="J41" s="165"/>
      <c r="K41" s="167"/>
    </row>
    <row r="42" s="1" customFormat="1" ht="36.96" customHeight="1">
      <c r="B42" s="43"/>
      <c r="C42" s="27" t="s">
        <v>118</v>
      </c>
      <c r="D42" s="44"/>
      <c r="E42" s="44"/>
      <c r="F42" s="44"/>
      <c r="G42" s="44"/>
      <c r="H42" s="44"/>
      <c r="I42" s="141"/>
      <c r="J42" s="44"/>
      <c r="K42" s="48"/>
    </row>
    <row r="43" s="1" customFormat="1" ht="6.96" customHeight="1">
      <c r="B43" s="43"/>
      <c r="C43" s="44"/>
      <c r="D43" s="44"/>
      <c r="E43" s="44"/>
      <c r="F43" s="44"/>
      <c r="G43" s="44"/>
      <c r="H43" s="44"/>
      <c r="I43" s="141"/>
      <c r="J43" s="44"/>
      <c r="K43" s="48"/>
    </row>
    <row r="44" s="1" customFormat="1" ht="14.4" customHeight="1">
      <c r="B44" s="43"/>
      <c r="C44" s="37" t="s">
        <v>18</v>
      </c>
      <c r="D44" s="44"/>
      <c r="E44" s="44"/>
      <c r="F44" s="44"/>
      <c r="G44" s="44"/>
      <c r="H44" s="44"/>
      <c r="I44" s="141"/>
      <c r="J44" s="44"/>
      <c r="K44" s="48"/>
    </row>
    <row r="45" s="1" customFormat="1" ht="16.5" customHeight="1">
      <c r="B45" s="43"/>
      <c r="C45" s="44"/>
      <c r="D45" s="44"/>
      <c r="E45" s="140" t="str">
        <f>E7</f>
        <v>Oprava podlah v dílnách areálu TSS</v>
      </c>
      <c r="F45" s="37"/>
      <c r="G45" s="37"/>
      <c r="H45" s="37"/>
      <c r="I45" s="141"/>
      <c r="J45" s="44"/>
      <c r="K45" s="48"/>
    </row>
    <row r="46" s="1" customFormat="1" ht="14.4" customHeight="1">
      <c r="B46" s="43"/>
      <c r="C46" s="37" t="s">
        <v>116</v>
      </c>
      <c r="D46" s="44"/>
      <c r="E46" s="44"/>
      <c r="F46" s="44"/>
      <c r="G46" s="44"/>
      <c r="H46" s="44"/>
      <c r="I46" s="141"/>
      <c r="J46" s="44"/>
      <c r="K46" s="48"/>
    </row>
    <row r="47" s="1" customFormat="1" ht="17.25" customHeight="1">
      <c r="B47" s="43"/>
      <c r="C47" s="44"/>
      <c r="D47" s="44"/>
      <c r="E47" s="142" t="str">
        <f>E9</f>
        <v>2017-133-03 - m.č.139 - dílna</v>
      </c>
      <c r="F47" s="44"/>
      <c r="G47" s="44"/>
      <c r="H47" s="44"/>
      <c r="I47" s="141"/>
      <c r="J47" s="44"/>
      <c r="K47" s="48"/>
    </row>
    <row r="48" s="1" customFormat="1" ht="6.96" customHeight="1">
      <c r="B48" s="43"/>
      <c r="C48" s="44"/>
      <c r="D48" s="44"/>
      <c r="E48" s="44"/>
      <c r="F48" s="44"/>
      <c r="G48" s="44"/>
      <c r="H48" s="44"/>
      <c r="I48" s="141"/>
      <c r="J48" s="44"/>
      <c r="K48" s="48"/>
    </row>
    <row r="49" s="1" customFormat="1" ht="18" customHeight="1">
      <c r="B49" s="43"/>
      <c r="C49" s="37" t="s">
        <v>23</v>
      </c>
      <c r="D49" s="44"/>
      <c r="E49" s="44"/>
      <c r="F49" s="32" t="str">
        <f>F12</f>
        <v>ul.Soudní 988, Praha 4</v>
      </c>
      <c r="G49" s="44"/>
      <c r="H49" s="44"/>
      <c r="I49" s="143" t="s">
        <v>25</v>
      </c>
      <c r="J49" s="144" t="str">
        <f>IF(J12="","",J12)</f>
        <v>26. 7. 2017</v>
      </c>
      <c r="K49" s="48"/>
    </row>
    <row r="50" s="1" customFormat="1" ht="6.96" customHeight="1">
      <c r="B50" s="43"/>
      <c r="C50" s="44"/>
      <c r="D50" s="44"/>
      <c r="E50" s="44"/>
      <c r="F50" s="44"/>
      <c r="G50" s="44"/>
      <c r="H50" s="44"/>
      <c r="I50" s="141"/>
      <c r="J50" s="44"/>
      <c r="K50" s="48"/>
    </row>
    <row r="51" s="1" customFormat="1">
      <c r="B51" s="43"/>
      <c r="C51" s="37" t="s">
        <v>27</v>
      </c>
      <c r="D51" s="44"/>
      <c r="E51" s="44"/>
      <c r="F51" s="32" t="str">
        <f>E15</f>
        <v>Vězeňská služba ČR Soudní 1672/1a, Praha 4</v>
      </c>
      <c r="G51" s="44"/>
      <c r="H51" s="44"/>
      <c r="I51" s="143" t="s">
        <v>33</v>
      </c>
      <c r="J51" s="41" t="str">
        <f>E21</f>
        <v>Arch.Ing. Lubomír Hromádko, Lamačova 858,Praha 5</v>
      </c>
      <c r="K51" s="48"/>
    </row>
    <row r="52" s="1" customFormat="1" ht="14.4" customHeight="1">
      <c r="B52" s="43"/>
      <c r="C52" s="37" t="s">
        <v>31</v>
      </c>
      <c r="D52" s="44"/>
      <c r="E52" s="44"/>
      <c r="F52" s="32" t="str">
        <f>IF(E18="","",E18)</f>
        <v/>
      </c>
      <c r="G52" s="44"/>
      <c r="H52" s="44"/>
      <c r="I52" s="141"/>
      <c r="J52" s="168"/>
      <c r="K52" s="48"/>
    </row>
    <row r="53" s="1" customFormat="1" ht="10.32" customHeight="1">
      <c r="B53" s="43"/>
      <c r="C53" s="44"/>
      <c r="D53" s="44"/>
      <c r="E53" s="44"/>
      <c r="F53" s="44"/>
      <c r="G53" s="44"/>
      <c r="H53" s="44"/>
      <c r="I53" s="141"/>
      <c r="J53" s="44"/>
      <c r="K53" s="48"/>
    </row>
    <row r="54" s="1" customFormat="1" ht="29.28" customHeight="1">
      <c r="B54" s="43"/>
      <c r="C54" s="169" t="s">
        <v>119</v>
      </c>
      <c r="D54" s="156"/>
      <c r="E54" s="156"/>
      <c r="F54" s="156"/>
      <c r="G54" s="156"/>
      <c r="H54" s="156"/>
      <c r="I54" s="170"/>
      <c r="J54" s="171" t="s">
        <v>120</v>
      </c>
      <c r="K54" s="172"/>
    </row>
    <row r="55" s="1" customFormat="1" ht="10.32" customHeight="1">
      <c r="B55" s="43"/>
      <c r="C55" s="44"/>
      <c r="D55" s="44"/>
      <c r="E55" s="44"/>
      <c r="F55" s="44"/>
      <c r="G55" s="44"/>
      <c r="H55" s="44"/>
      <c r="I55" s="141"/>
      <c r="J55" s="44"/>
      <c r="K55" s="48"/>
    </row>
    <row r="56" s="1" customFormat="1" ht="29.28" customHeight="1">
      <c r="B56" s="43"/>
      <c r="C56" s="173" t="s">
        <v>121</v>
      </c>
      <c r="D56" s="44"/>
      <c r="E56" s="44"/>
      <c r="F56" s="44"/>
      <c r="G56" s="44"/>
      <c r="H56" s="44"/>
      <c r="I56" s="141"/>
      <c r="J56" s="152">
        <f>J86</f>
        <v>0</v>
      </c>
      <c r="K56" s="48"/>
      <c r="AU56" s="21" t="s">
        <v>122</v>
      </c>
    </row>
    <row r="57" s="7" customFormat="1" ht="24.96" customHeight="1">
      <c r="B57" s="174"/>
      <c r="C57" s="175"/>
      <c r="D57" s="176" t="s">
        <v>123</v>
      </c>
      <c r="E57" s="177"/>
      <c r="F57" s="177"/>
      <c r="G57" s="177"/>
      <c r="H57" s="177"/>
      <c r="I57" s="178"/>
      <c r="J57" s="179">
        <f>J87</f>
        <v>0</v>
      </c>
      <c r="K57" s="180"/>
    </row>
    <row r="58" s="8" customFormat="1" ht="19.92" customHeight="1">
      <c r="B58" s="181"/>
      <c r="C58" s="182"/>
      <c r="D58" s="183" t="s">
        <v>124</v>
      </c>
      <c r="E58" s="184"/>
      <c r="F58" s="184"/>
      <c r="G58" s="184"/>
      <c r="H58" s="184"/>
      <c r="I58" s="185"/>
      <c r="J58" s="186">
        <f>J88</f>
        <v>0</v>
      </c>
      <c r="K58" s="187"/>
    </row>
    <row r="59" s="8" customFormat="1" ht="19.92" customHeight="1">
      <c r="B59" s="181"/>
      <c r="C59" s="182"/>
      <c r="D59" s="183" t="s">
        <v>130</v>
      </c>
      <c r="E59" s="184"/>
      <c r="F59" s="184"/>
      <c r="G59" s="184"/>
      <c r="H59" s="184"/>
      <c r="I59" s="185"/>
      <c r="J59" s="186">
        <f>J90</f>
        <v>0</v>
      </c>
      <c r="K59" s="187"/>
    </row>
    <row r="60" s="8" customFormat="1" ht="19.92" customHeight="1">
      <c r="B60" s="181"/>
      <c r="C60" s="182"/>
      <c r="D60" s="183" t="s">
        <v>133</v>
      </c>
      <c r="E60" s="184"/>
      <c r="F60" s="184"/>
      <c r="G60" s="184"/>
      <c r="H60" s="184"/>
      <c r="I60" s="185"/>
      <c r="J60" s="186">
        <f>J98</f>
        <v>0</v>
      </c>
      <c r="K60" s="187"/>
    </row>
    <row r="61" s="8" customFormat="1" ht="19.92" customHeight="1">
      <c r="B61" s="181"/>
      <c r="C61" s="182"/>
      <c r="D61" s="183" t="s">
        <v>134</v>
      </c>
      <c r="E61" s="184"/>
      <c r="F61" s="184"/>
      <c r="G61" s="184"/>
      <c r="H61" s="184"/>
      <c r="I61" s="185"/>
      <c r="J61" s="186">
        <f>J101</f>
        <v>0</v>
      </c>
      <c r="K61" s="187"/>
    </row>
    <row r="62" s="8" customFormat="1" ht="19.92" customHeight="1">
      <c r="B62" s="181"/>
      <c r="C62" s="182"/>
      <c r="D62" s="183" t="s">
        <v>138</v>
      </c>
      <c r="E62" s="184"/>
      <c r="F62" s="184"/>
      <c r="G62" s="184"/>
      <c r="H62" s="184"/>
      <c r="I62" s="185"/>
      <c r="J62" s="186">
        <f>J110</f>
        <v>0</v>
      </c>
      <c r="K62" s="187"/>
    </row>
    <row r="63" s="8" customFormat="1" ht="19.92" customHeight="1">
      <c r="B63" s="181"/>
      <c r="C63" s="182"/>
      <c r="D63" s="183" t="s">
        <v>139</v>
      </c>
      <c r="E63" s="184"/>
      <c r="F63" s="184"/>
      <c r="G63" s="184"/>
      <c r="H63" s="184"/>
      <c r="I63" s="185"/>
      <c r="J63" s="186">
        <f>J117</f>
        <v>0</v>
      </c>
      <c r="K63" s="187"/>
    </row>
    <row r="64" s="7" customFormat="1" ht="24.96" customHeight="1">
      <c r="B64" s="174"/>
      <c r="C64" s="175"/>
      <c r="D64" s="176" t="s">
        <v>140</v>
      </c>
      <c r="E64" s="177"/>
      <c r="F64" s="177"/>
      <c r="G64" s="177"/>
      <c r="H64" s="177"/>
      <c r="I64" s="178"/>
      <c r="J64" s="179">
        <f>J119</f>
        <v>0</v>
      </c>
      <c r="K64" s="180"/>
    </row>
    <row r="65" s="8" customFormat="1" ht="19.92" customHeight="1">
      <c r="B65" s="181"/>
      <c r="C65" s="182"/>
      <c r="D65" s="183" t="s">
        <v>141</v>
      </c>
      <c r="E65" s="184"/>
      <c r="F65" s="184"/>
      <c r="G65" s="184"/>
      <c r="H65" s="184"/>
      <c r="I65" s="185"/>
      <c r="J65" s="186">
        <f>J120</f>
        <v>0</v>
      </c>
      <c r="K65" s="187"/>
    </row>
    <row r="66" s="8" customFormat="1" ht="19.92" customHeight="1">
      <c r="B66" s="181"/>
      <c r="C66" s="182"/>
      <c r="D66" s="183" t="s">
        <v>143</v>
      </c>
      <c r="E66" s="184"/>
      <c r="F66" s="184"/>
      <c r="G66" s="184"/>
      <c r="H66" s="184"/>
      <c r="I66" s="185"/>
      <c r="J66" s="186">
        <f>J130</f>
        <v>0</v>
      </c>
      <c r="K66" s="187"/>
    </row>
    <row r="67" s="1" customFormat="1" ht="21.84" customHeight="1">
      <c r="B67" s="43"/>
      <c r="C67" s="44"/>
      <c r="D67" s="44"/>
      <c r="E67" s="44"/>
      <c r="F67" s="44"/>
      <c r="G67" s="44"/>
      <c r="H67" s="44"/>
      <c r="I67" s="141"/>
      <c r="J67" s="44"/>
      <c r="K67" s="48"/>
    </row>
    <row r="68" s="1" customFormat="1" ht="6.96" customHeight="1">
      <c r="B68" s="64"/>
      <c r="C68" s="65"/>
      <c r="D68" s="65"/>
      <c r="E68" s="65"/>
      <c r="F68" s="65"/>
      <c r="G68" s="65"/>
      <c r="H68" s="65"/>
      <c r="I68" s="163"/>
      <c r="J68" s="65"/>
      <c r="K68" s="66"/>
    </row>
    <row r="72" s="1" customFormat="1" ht="6.96" customHeight="1">
      <c r="B72" s="67"/>
      <c r="C72" s="68"/>
      <c r="D72" s="68"/>
      <c r="E72" s="68"/>
      <c r="F72" s="68"/>
      <c r="G72" s="68"/>
      <c r="H72" s="68"/>
      <c r="I72" s="166"/>
      <c r="J72" s="68"/>
      <c r="K72" s="68"/>
      <c r="L72" s="69"/>
    </row>
    <row r="73" s="1" customFormat="1" ht="36.96" customHeight="1">
      <c r="B73" s="43"/>
      <c r="C73" s="70" t="s">
        <v>148</v>
      </c>
      <c r="D73" s="71"/>
      <c r="E73" s="71"/>
      <c r="F73" s="71"/>
      <c r="G73" s="71"/>
      <c r="H73" s="71"/>
      <c r="I73" s="188"/>
      <c r="J73" s="71"/>
      <c r="K73" s="71"/>
      <c r="L73" s="69"/>
    </row>
    <row r="74" s="1" customFormat="1" ht="6.96" customHeight="1">
      <c r="B74" s="43"/>
      <c r="C74" s="71"/>
      <c r="D74" s="71"/>
      <c r="E74" s="71"/>
      <c r="F74" s="71"/>
      <c r="G74" s="71"/>
      <c r="H74" s="71"/>
      <c r="I74" s="188"/>
      <c r="J74" s="71"/>
      <c r="K74" s="71"/>
      <c r="L74" s="69"/>
    </row>
    <row r="75" s="1" customFormat="1" ht="14.4" customHeight="1">
      <c r="B75" s="43"/>
      <c r="C75" s="73" t="s">
        <v>18</v>
      </c>
      <c r="D75" s="71"/>
      <c r="E75" s="71"/>
      <c r="F75" s="71"/>
      <c r="G75" s="71"/>
      <c r="H75" s="71"/>
      <c r="I75" s="188"/>
      <c r="J75" s="71"/>
      <c r="K75" s="71"/>
      <c r="L75" s="69"/>
    </row>
    <row r="76" s="1" customFormat="1" ht="16.5" customHeight="1">
      <c r="B76" s="43"/>
      <c r="C76" s="71"/>
      <c r="D76" s="71"/>
      <c r="E76" s="189" t="str">
        <f>E7</f>
        <v>Oprava podlah v dílnách areálu TSS</v>
      </c>
      <c r="F76" s="73"/>
      <c r="G76" s="73"/>
      <c r="H76" s="73"/>
      <c r="I76" s="188"/>
      <c r="J76" s="71"/>
      <c r="K76" s="71"/>
      <c r="L76" s="69"/>
    </row>
    <row r="77" s="1" customFormat="1" ht="14.4" customHeight="1">
      <c r="B77" s="43"/>
      <c r="C77" s="73" t="s">
        <v>116</v>
      </c>
      <c r="D77" s="71"/>
      <c r="E77" s="71"/>
      <c r="F77" s="71"/>
      <c r="G77" s="71"/>
      <c r="H77" s="71"/>
      <c r="I77" s="188"/>
      <c r="J77" s="71"/>
      <c r="K77" s="71"/>
      <c r="L77" s="69"/>
    </row>
    <row r="78" s="1" customFormat="1" ht="17.25" customHeight="1">
      <c r="B78" s="43"/>
      <c r="C78" s="71"/>
      <c r="D78" s="71"/>
      <c r="E78" s="79" t="str">
        <f>E9</f>
        <v>2017-133-03 - m.č.139 - dílna</v>
      </c>
      <c r="F78" s="71"/>
      <c r="G78" s="71"/>
      <c r="H78" s="71"/>
      <c r="I78" s="188"/>
      <c r="J78" s="71"/>
      <c r="K78" s="71"/>
      <c r="L78" s="69"/>
    </row>
    <row r="79" s="1" customFormat="1" ht="6.96" customHeight="1">
      <c r="B79" s="43"/>
      <c r="C79" s="71"/>
      <c r="D79" s="71"/>
      <c r="E79" s="71"/>
      <c r="F79" s="71"/>
      <c r="G79" s="71"/>
      <c r="H79" s="71"/>
      <c r="I79" s="188"/>
      <c r="J79" s="71"/>
      <c r="K79" s="71"/>
      <c r="L79" s="69"/>
    </row>
    <row r="80" s="1" customFormat="1" ht="18" customHeight="1">
      <c r="B80" s="43"/>
      <c r="C80" s="73" t="s">
        <v>23</v>
      </c>
      <c r="D80" s="71"/>
      <c r="E80" s="71"/>
      <c r="F80" s="190" t="str">
        <f>F12</f>
        <v>ul.Soudní 988, Praha 4</v>
      </c>
      <c r="G80" s="71"/>
      <c r="H80" s="71"/>
      <c r="I80" s="191" t="s">
        <v>25</v>
      </c>
      <c r="J80" s="82" t="str">
        <f>IF(J12="","",J12)</f>
        <v>26. 7. 2017</v>
      </c>
      <c r="K80" s="71"/>
      <c r="L80" s="69"/>
    </row>
    <row r="81" s="1" customFormat="1" ht="6.96" customHeight="1">
      <c r="B81" s="43"/>
      <c r="C81" s="71"/>
      <c r="D81" s="71"/>
      <c r="E81" s="71"/>
      <c r="F81" s="71"/>
      <c r="G81" s="71"/>
      <c r="H81" s="71"/>
      <c r="I81" s="188"/>
      <c r="J81" s="71"/>
      <c r="K81" s="71"/>
      <c r="L81" s="69"/>
    </row>
    <row r="82" s="1" customFormat="1">
      <c r="B82" s="43"/>
      <c r="C82" s="73" t="s">
        <v>27</v>
      </c>
      <c r="D82" s="71"/>
      <c r="E82" s="71"/>
      <c r="F82" s="190" t="str">
        <f>E15</f>
        <v>Vězeňská služba ČR Soudní 1672/1a, Praha 4</v>
      </c>
      <c r="G82" s="71"/>
      <c r="H82" s="71"/>
      <c r="I82" s="191" t="s">
        <v>33</v>
      </c>
      <c r="J82" s="190" t="str">
        <f>E21</f>
        <v>Arch.Ing. Lubomír Hromádko, Lamačova 858,Praha 5</v>
      </c>
      <c r="K82" s="71"/>
      <c r="L82" s="69"/>
    </row>
    <row r="83" s="1" customFormat="1" ht="14.4" customHeight="1">
      <c r="B83" s="43"/>
      <c r="C83" s="73" t="s">
        <v>31</v>
      </c>
      <c r="D83" s="71"/>
      <c r="E83" s="71"/>
      <c r="F83" s="190" t="str">
        <f>IF(E18="","",E18)</f>
        <v/>
      </c>
      <c r="G83" s="71"/>
      <c r="H83" s="71"/>
      <c r="I83" s="188"/>
      <c r="J83" s="71"/>
      <c r="K83" s="71"/>
      <c r="L83" s="69"/>
    </row>
    <row r="84" s="1" customFormat="1" ht="10.32" customHeight="1">
      <c r="B84" s="43"/>
      <c r="C84" s="71"/>
      <c r="D84" s="71"/>
      <c r="E84" s="71"/>
      <c r="F84" s="71"/>
      <c r="G84" s="71"/>
      <c r="H84" s="71"/>
      <c r="I84" s="188"/>
      <c r="J84" s="71"/>
      <c r="K84" s="71"/>
      <c r="L84" s="69"/>
    </row>
    <row r="85" s="9" customFormat="1" ht="29.28" customHeight="1">
      <c r="B85" s="192"/>
      <c r="C85" s="193" t="s">
        <v>149</v>
      </c>
      <c r="D85" s="194" t="s">
        <v>57</v>
      </c>
      <c r="E85" s="194" t="s">
        <v>53</v>
      </c>
      <c r="F85" s="194" t="s">
        <v>150</v>
      </c>
      <c r="G85" s="194" t="s">
        <v>151</v>
      </c>
      <c r="H85" s="194" t="s">
        <v>152</v>
      </c>
      <c r="I85" s="195" t="s">
        <v>153</v>
      </c>
      <c r="J85" s="194" t="s">
        <v>120</v>
      </c>
      <c r="K85" s="196" t="s">
        <v>154</v>
      </c>
      <c r="L85" s="197"/>
      <c r="M85" s="99" t="s">
        <v>155</v>
      </c>
      <c r="N85" s="100" t="s">
        <v>42</v>
      </c>
      <c r="O85" s="100" t="s">
        <v>156</v>
      </c>
      <c r="P85" s="100" t="s">
        <v>157</v>
      </c>
      <c r="Q85" s="100" t="s">
        <v>158</v>
      </c>
      <c r="R85" s="100" t="s">
        <v>159</v>
      </c>
      <c r="S85" s="100" t="s">
        <v>160</v>
      </c>
      <c r="T85" s="101" t="s">
        <v>161</v>
      </c>
    </row>
    <row r="86" s="1" customFormat="1" ht="29.28" customHeight="1">
      <c r="B86" s="43"/>
      <c r="C86" s="105" t="s">
        <v>121</v>
      </c>
      <c r="D86" s="71"/>
      <c r="E86" s="71"/>
      <c r="F86" s="71"/>
      <c r="G86" s="71"/>
      <c r="H86" s="71"/>
      <c r="I86" s="188"/>
      <c r="J86" s="198">
        <f>BK86</f>
        <v>0</v>
      </c>
      <c r="K86" s="71"/>
      <c r="L86" s="69"/>
      <c r="M86" s="102"/>
      <c r="N86" s="103"/>
      <c r="O86" s="103"/>
      <c r="P86" s="199">
        <f>P87+P119</f>
        <v>0</v>
      </c>
      <c r="Q86" s="103"/>
      <c r="R86" s="199">
        <f>R87+R119</f>
        <v>0.51602900000000007</v>
      </c>
      <c r="S86" s="103"/>
      <c r="T86" s="200">
        <f>T87+T119</f>
        <v>1.6617999999999999</v>
      </c>
      <c r="AT86" s="21" t="s">
        <v>71</v>
      </c>
      <c r="AU86" s="21" t="s">
        <v>122</v>
      </c>
      <c r="BK86" s="201">
        <f>BK87+BK119</f>
        <v>0</v>
      </c>
    </row>
    <row r="87" s="10" customFormat="1" ht="37.44" customHeight="1">
      <c r="B87" s="202"/>
      <c r="C87" s="203"/>
      <c r="D87" s="204" t="s">
        <v>71</v>
      </c>
      <c r="E87" s="205" t="s">
        <v>162</v>
      </c>
      <c r="F87" s="205" t="s">
        <v>163</v>
      </c>
      <c r="G87" s="203"/>
      <c r="H87" s="203"/>
      <c r="I87" s="206"/>
      <c r="J87" s="207">
        <f>BK87</f>
        <v>0</v>
      </c>
      <c r="K87" s="203"/>
      <c r="L87" s="208"/>
      <c r="M87" s="209"/>
      <c r="N87" s="210"/>
      <c r="O87" s="210"/>
      <c r="P87" s="211">
        <f>P88+P90+P98+P101+P110+P117</f>
        <v>0</v>
      </c>
      <c r="Q87" s="210"/>
      <c r="R87" s="211">
        <f>R88+R90+R98+R101+R110+R117</f>
        <v>0.28048000000000001</v>
      </c>
      <c r="S87" s="210"/>
      <c r="T87" s="212">
        <f>T88+T90+T98+T101+T110+T117</f>
        <v>1.6617999999999999</v>
      </c>
      <c r="AR87" s="213" t="s">
        <v>80</v>
      </c>
      <c r="AT87" s="214" t="s">
        <v>71</v>
      </c>
      <c r="AU87" s="214" t="s">
        <v>72</v>
      </c>
      <c r="AY87" s="213" t="s">
        <v>164</v>
      </c>
      <c r="BK87" s="215">
        <f>BK88+BK90+BK98+BK101+BK110+BK117</f>
        <v>0</v>
      </c>
    </row>
    <row r="88" s="10" customFormat="1" ht="19.92" customHeight="1">
      <c r="B88" s="202"/>
      <c r="C88" s="203"/>
      <c r="D88" s="204" t="s">
        <v>71</v>
      </c>
      <c r="E88" s="216" t="s">
        <v>80</v>
      </c>
      <c r="F88" s="216" t="s">
        <v>165</v>
      </c>
      <c r="G88" s="203"/>
      <c r="H88" s="203"/>
      <c r="I88" s="206"/>
      <c r="J88" s="217">
        <f>BK88</f>
        <v>0</v>
      </c>
      <c r="K88" s="203"/>
      <c r="L88" s="208"/>
      <c r="M88" s="209"/>
      <c r="N88" s="210"/>
      <c r="O88" s="210"/>
      <c r="P88" s="211">
        <f>P89</f>
        <v>0</v>
      </c>
      <c r="Q88" s="210"/>
      <c r="R88" s="211">
        <f>R89</f>
        <v>0.00084000000000000003</v>
      </c>
      <c r="S88" s="210"/>
      <c r="T88" s="212">
        <f>T89</f>
        <v>1.617</v>
      </c>
      <c r="AR88" s="213" t="s">
        <v>80</v>
      </c>
      <c r="AT88" s="214" t="s">
        <v>71</v>
      </c>
      <c r="AU88" s="214" t="s">
        <v>80</v>
      </c>
      <c r="AY88" s="213" t="s">
        <v>164</v>
      </c>
      <c r="BK88" s="215">
        <f>BK89</f>
        <v>0</v>
      </c>
    </row>
    <row r="89" s="1" customFormat="1" ht="38.25" customHeight="1">
      <c r="B89" s="43"/>
      <c r="C89" s="218" t="s">
        <v>80</v>
      </c>
      <c r="D89" s="218" t="s">
        <v>166</v>
      </c>
      <c r="E89" s="219" t="s">
        <v>167</v>
      </c>
      <c r="F89" s="220" t="s">
        <v>655</v>
      </c>
      <c r="G89" s="221" t="s">
        <v>169</v>
      </c>
      <c r="H89" s="222">
        <v>21</v>
      </c>
      <c r="I89" s="223"/>
      <c r="J89" s="224">
        <f>ROUND(I89*H89,2)</f>
        <v>0</v>
      </c>
      <c r="K89" s="220" t="s">
        <v>170</v>
      </c>
      <c r="L89" s="69"/>
      <c r="M89" s="225" t="s">
        <v>21</v>
      </c>
      <c r="N89" s="226" t="s">
        <v>43</v>
      </c>
      <c r="O89" s="44"/>
      <c r="P89" s="227">
        <f>O89*H89</f>
        <v>0</v>
      </c>
      <c r="Q89" s="227">
        <v>4.0000000000000003E-05</v>
      </c>
      <c r="R89" s="227">
        <f>Q89*H89</f>
        <v>0.00084000000000000003</v>
      </c>
      <c r="S89" s="227">
        <v>0.076999999999999999</v>
      </c>
      <c r="T89" s="228">
        <f>S89*H89</f>
        <v>1.617</v>
      </c>
      <c r="AR89" s="21" t="s">
        <v>171</v>
      </c>
      <c r="AT89" s="21" t="s">
        <v>166</v>
      </c>
      <c r="AU89" s="21" t="s">
        <v>82</v>
      </c>
      <c r="AY89" s="21" t="s">
        <v>164</v>
      </c>
      <c r="BE89" s="229">
        <f>IF(N89="základní",J89,0)</f>
        <v>0</v>
      </c>
      <c r="BF89" s="229">
        <f>IF(N89="snížená",J89,0)</f>
        <v>0</v>
      </c>
      <c r="BG89" s="229">
        <f>IF(N89="zákl. přenesená",J89,0)</f>
        <v>0</v>
      </c>
      <c r="BH89" s="229">
        <f>IF(N89="sníž. přenesená",J89,0)</f>
        <v>0</v>
      </c>
      <c r="BI89" s="229">
        <f>IF(N89="nulová",J89,0)</f>
        <v>0</v>
      </c>
      <c r="BJ89" s="21" t="s">
        <v>80</v>
      </c>
      <c r="BK89" s="229">
        <f>ROUND(I89*H89,2)</f>
        <v>0</v>
      </c>
      <c r="BL89" s="21" t="s">
        <v>171</v>
      </c>
      <c r="BM89" s="21" t="s">
        <v>656</v>
      </c>
    </row>
    <row r="90" s="10" customFormat="1" ht="29.88" customHeight="1">
      <c r="B90" s="202"/>
      <c r="C90" s="203"/>
      <c r="D90" s="204" t="s">
        <v>71</v>
      </c>
      <c r="E90" s="216" t="s">
        <v>192</v>
      </c>
      <c r="F90" s="216" t="s">
        <v>265</v>
      </c>
      <c r="G90" s="203"/>
      <c r="H90" s="203"/>
      <c r="I90" s="206"/>
      <c r="J90" s="217">
        <f>BK90</f>
        <v>0</v>
      </c>
      <c r="K90" s="203"/>
      <c r="L90" s="208"/>
      <c r="M90" s="209"/>
      <c r="N90" s="210"/>
      <c r="O90" s="210"/>
      <c r="P90" s="211">
        <f>SUM(P91:P97)</f>
        <v>0</v>
      </c>
      <c r="Q90" s="210"/>
      <c r="R90" s="211">
        <f>SUM(R91:R97)</f>
        <v>0.217755</v>
      </c>
      <c r="S90" s="210"/>
      <c r="T90" s="212">
        <f>SUM(T91:T97)</f>
        <v>0</v>
      </c>
      <c r="AR90" s="213" t="s">
        <v>80</v>
      </c>
      <c r="AT90" s="214" t="s">
        <v>71</v>
      </c>
      <c r="AU90" s="214" t="s">
        <v>80</v>
      </c>
      <c r="AY90" s="213" t="s">
        <v>164</v>
      </c>
      <c r="BK90" s="215">
        <f>SUM(BK91:BK97)</f>
        <v>0</v>
      </c>
    </row>
    <row r="91" s="1" customFormat="1" ht="25.5" customHeight="1">
      <c r="B91" s="43"/>
      <c r="C91" s="218" t="s">
        <v>82</v>
      </c>
      <c r="D91" s="218" t="s">
        <v>166</v>
      </c>
      <c r="E91" s="219" t="s">
        <v>279</v>
      </c>
      <c r="F91" s="220" t="s">
        <v>280</v>
      </c>
      <c r="G91" s="221" t="s">
        <v>169</v>
      </c>
      <c r="H91" s="222">
        <v>21</v>
      </c>
      <c r="I91" s="223"/>
      <c r="J91" s="224">
        <f>ROUND(I91*H91,2)</f>
        <v>0</v>
      </c>
      <c r="K91" s="220" t="s">
        <v>21</v>
      </c>
      <c r="L91" s="69"/>
      <c r="M91" s="225" t="s">
        <v>21</v>
      </c>
      <c r="N91" s="226" t="s">
        <v>43</v>
      </c>
      <c r="O91" s="44"/>
      <c r="P91" s="227">
        <f>O91*H91</f>
        <v>0</v>
      </c>
      <c r="Q91" s="227">
        <v>0.010200000000000001</v>
      </c>
      <c r="R91" s="227">
        <f>Q91*H91</f>
        <v>0.2142</v>
      </c>
      <c r="S91" s="227">
        <v>0</v>
      </c>
      <c r="T91" s="228">
        <f>S91*H91</f>
        <v>0</v>
      </c>
      <c r="AR91" s="21" t="s">
        <v>171</v>
      </c>
      <c r="AT91" s="21" t="s">
        <v>166</v>
      </c>
      <c r="AU91" s="21" t="s">
        <v>82</v>
      </c>
      <c r="AY91" s="21" t="s">
        <v>164</v>
      </c>
      <c r="BE91" s="229">
        <f>IF(N91="základní",J91,0)</f>
        <v>0</v>
      </c>
      <c r="BF91" s="229">
        <f>IF(N91="snížená",J91,0)</f>
        <v>0</v>
      </c>
      <c r="BG91" s="229">
        <f>IF(N91="zákl. přenesená",J91,0)</f>
        <v>0</v>
      </c>
      <c r="BH91" s="229">
        <f>IF(N91="sníž. přenesená",J91,0)</f>
        <v>0</v>
      </c>
      <c r="BI91" s="229">
        <f>IF(N91="nulová",J91,0)</f>
        <v>0</v>
      </c>
      <c r="BJ91" s="21" t="s">
        <v>80</v>
      </c>
      <c r="BK91" s="229">
        <f>ROUND(I91*H91,2)</f>
        <v>0</v>
      </c>
      <c r="BL91" s="21" t="s">
        <v>171</v>
      </c>
      <c r="BM91" s="21" t="s">
        <v>657</v>
      </c>
    </row>
    <row r="92" s="1" customFormat="1" ht="25.5" customHeight="1">
      <c r="B92" s="43"/>
      <c r="C92" s="241" t="s">
        <v>178</v>
      </c>
      <c r="D92" s="241" t="s">
        <v>225</v>
      </c>
      <c r="E92" s="242" t="s">
        <v>283</v>
      </c>
      <c r="F92" s="243" t="s">
        <v>658</v>
      </c>
      <c r="G92" s="244" t="s">
        <v>285</v>
      </c>
      <c r="H92" s="245">
        <v>693</v>
      </c>
      <c r="I92" s="246"/>
      <c r="J92" s="247">
        <f>ROUND(I92*H92,2)</f>
        <v>0</v>
      </c>
      <c r="K92" s="243" t="s">
        <v>21</v>
      </c>
      <c r="L92" s="248"/>
      <c r="M92" s="249" t="s">
        <v>21</v>
      </c>
      <c r="N92" s="250" t="s">
        <v>43</v>
      </c>
      <c r="O92" s="44"/>
      <c r="P92" s="227">
        <f>O92*H92</f>
        <v>0</v>
      </c>
      <c r="Q92" s="227">
        <v>0</v>
      </c>
      <c r="R92" s="227">
        <f>Q92*H92</f>
        <v>0</v>
      </c>
      <c r="S92" s="227">
        <v>0</v>
      </c>
      <c r="T92" s="228">
        <f>S92*H92</f>
        <v>0</v>
      </c>
      <c r="AR92" s="21" t="s">
        <v>200</v>
      </c>
      <c r="AT92" s="21" t="s">
        <v>225</v>
      </c>
      <c r="AU92" s="21" t="s">
        <v>82</v>
      </c>
      <c r="AY92" s="21" t="s">
        <v>164</v>
      </c>
      <c r="BE92" s="229">
        <f>IF(N92="základní",J92,0)</f>
        <v>0</v>
      </c>
      <c r="BF92" s="229">
        <f>IF(N92="snížená",J92,0)</f>
        <v>0</v>
      </c>
      <c r="BG92" s="229">
        <f>IF(N92="zákl. přenesená",J92,0)</f>
        <v>0</v>
      </c>
      <c r="BH92" s="229">
        <f>IF(N92="sníž. přenesená",J92,0)</f>
        <v>0</v>
      </c>
      <c r="BI92" s="229">
        <f>IF(N92="nulová",J92,0)</f>
        <v>0</v>
      </c>
      <c r="BJ92" s="21" t="s">
        <v>80</v>
      </c>
      <c r="BK92" s="229">
        <f>ROUND(I92*H92,2)</f>
        <v>0</v>
      </c>
      <c r="BL92" s="21" t="s">
        <v>171</v>
      </c>
      <c r="BM92" s="21" t="s">
        <v>659</v>
      </c>
    </row>
    <row r="93" s="1" customFormat="1" ht="16.5" customHeight="1">
      <c r="B93" s="43"/>
      <c r="C93" s="218" t="s">
        <v>171</v>
      </c>
      <c r="D93" s="218" t="s">
        <v>166</v>
      </c>
      <c r="E93" s="219" t="s">
        <v>288</v>
      </c>
      <c r="F93" s="220" t="s">
        <v>289</v>
      </c>
      <c r="G93" s="221" t="s">
        <v>169</v>
      </c>
      <c r="H93" s="222">
        <v>21</v>
      </c>
      <c r="I93" s="223"/>
      <c r="J93" s="224">
        <f>ROUND(I93*H93,2)</f>
        <v>0</v>
      </c>
      <c r="K93" s="220" t="s">
        <v>21</v>
      </c>
      <c r="L93" s="69"/>
      <c r="M93" s="225" t="s">
        <v>21</v>
      </c>
      <c r="N93" s="226" t="s">
        <v>43</v>
      </c>
      <c r="O93" s="44"/>
      <c r="P93" s="227">
        <f>O93*H93</f>
        <v>0</v>
      </c>
      <c r="Q93" s="227">
        <v>0</v>
      </c>
      <c r="R93" s="227">
        <f>Q93*H93</f>
        <v>0</v>
      </c>
      <c r="S93" s="227">
        <v>0</v>
      </c>
      <c r="T93" s="228">
        <f>S93*H93</f>
        <v>0</v>
      </c>
      <c r="AR93" s="21" t="s">
        <v>171</v>
      </c>
      <c r="AT93" s="21" t="s">
        <v>166</v>
      </c>
      <c r="AU93" s="21" t="s">
        <v>82</v>
      </c>
      <c r="AY93" s="21" t="s">
        <v>164</v>
      </c>
      <c r="BE93" s="229">
        <f>IF(N93="základní",J93,0)</f>
        <v>0</v>
      </c>
      <c r="BF93" s="229">
        <f>IF(N93="snížená",J93,0)</f>
        <v>0</v>
      </c>
      <c r="BG93" s="229">
        <f>IF(N93="zákl. přenesená",J93,0)</f>
        <v>0</v>
      </c>
      <c r="BH93" s="229">
        <f>IF(N93="sníž. přenesená",J93,0)</f>
        <v>0</v>
      </c>
      <c r="BI93" s="229">
        <f>IF(N93="nulová",J93,0)</f>
        <v>0</v>
      </c>
      <c r="BJ93" s="21" t="s">
        <v>80</v>
      </c>
      <c r="BK93" s="229">
        <f>ROUND(I93*H93,2)</f>
        <v>0</v>
      </c>
      <c r="BL93" s="21" t="s">
        <v>171</v>
      </c>
      <c r="BM93" s="21" t="s">
        <v>660</v>
      </c>
    </row>
    <row r="94" s="1" customFormat="1" ht="16.5" customHeight="1">
      <c r="B94" s="43"/>
      <c r="C94" s="241" t="s">
        <v>188</v>
      </c>
      <c r="D94" s="241" t="s">
        <v>225</v>
      </c>
      <c r="E94" s="242" t="s">
        <v>292</v>
      </c>
      <c r="F94" s="243" t="s">
        <v>293</v>
      </c>
      <c r="G94" s="244" t="s">
        <v>285</v>
      </c>
      <c r="H94" s="245">
        <v>126</v>
      </c>
      <c r="I94" s="246"/>
      <c r="J94" s="247">
        <f>ROUND(I94*H94,2)</f>
        <v>0</v>
      </c>
      <c r="K94" s="243" t="s">
        <v>21</v>
      </c>
      <c r="L94" s="248"/>
      <c r="M94" s="249" t="s">
        <v>21</v>
      </c>
      <c r="N94" s="250" t="s">
        <v>43</v>
      </c>
      <c r="O94" s="44"/>
      <c r="P94" s="227">
        <f>O94*H94</f>
        <v>0</v>
      </c>
      <c r="Q94" s="227">
        <v>0</v>
      </c>
      <c r="R94" s="227">
        <f>Q94*H94</f>
        <v>0</v>
      </c>
      <c r="S94" s="227">
        <v>0</v>
      </c>
      <c r="T94" s="228">
        <f>S94*H94</f>
        <v>0</v>
      </c>
      <c r="AR94" s="21" t="s">
        <v>200</v>
      </c>
      <c r="AT94" s="21" t="s">
        <v>225</v>
      </c>
      <c r="AU94" s="21" t="s">
        <v>82</v>
      </c>
      <c r="AY94" s="21" t="s">
        <v>164</v>
      </c>
      <c r="BE94" s="229">
        <f>IF(N94="základní",J94,0)</f>
        <v>0</v>
      </c>
      <c r="BF94" s="229">
        <f>IF(N94="snížená",J94,0)</f>
        <v>0</v>
      </c>
      <c r="BG94" s="229">
        <f>IF(N94="zákl. přenesená",J94,0)</f>
        <v>0</v>
      </c>
      <c r="BH94" s="229">
        <f>IF(N94="sníž. přenesená",J94,0)</f>
        <v>0</v>
      </c>
      <c r="BI94" s="229">
        <f>IF(N94="nulová",J94,0)</f>
        <v>0</v>
      </c>
      <c r="BJ94" s="21" t="s">
        <v>80</v>
      </c>
      <c r="BK94" s="229">
        <f>ROUND(I94*H94,2)</f>
        <v>0</v>
      </c>
      <c r="BL94" s="21" t="s">
        <v>171</v>
      </c>
      <c r="BM94" s="21" t="s">
        <v>661</v>
      </c>
    </row>
    <row r="95" s="1" customFormat="1" ht="25.5" customHeight="1">
      <c r="B95" s="43"/>
      <c r="C95" s="218" t="s">
        <v>192</v>
      </c>
      <c r="D95" s="218" t="s">
        <v>166</v>
      </c>
      <c r="E95" s="219" t="s">
        <v>662</v>
      </c>
      <c r="F95" s="220" t="s">
        <v>663</v>
      </c>
      <c r="G95" s="221" t="s">
        <v>258</v>
      </c>
      <c r="H95" s="222">
        <v>2.7999999999999998</v>
      </c>
      <c r="I95" s="223"/>
      <c r="J95" s="224">
        <f>ROUND(I95*H95,2)</f>
        <v>0</v>
      </c>
      <c r="K95" s="220" t="s">
        <v>170</v>
      </c>
      <c r="L95" s="69"/>
      <c r="M95" s="225" t="s">
        <v>21</v>
      </c>
      <c r="N95" s="226" t="s">
        <v>43</v>
      </c>
      <c r="O95" s="44"/>
      <c r="P95" s="227">
        <f>O95*H95</f>
        <v>0</v>
      </c>
      <c r="Q95" s="227">
        <v>0.0011999999999999999</v>
      </c>
      <c r="R95" s="227">
        <f>Q95*H95</f>
        <v>0.0033599999999999997</v>
      </c>
      <c r="S95" s="227">
        <v>0</v>
      </c>
      <c r="T95" s="228">
        <f>S95*H95</f>
        <v>0</v>
      </c>
      <c r="AR95" s="21" t="s">
        <v>171</v>
      </c>
      <c r="AT95" s="21" t="s">
        <v>166</v>
      </c>
      <c r="AU95" s="21" t="s">
        <v>82</v>
      </c>
      <c r="AY95" s="21" t="s">
        <v>164</v>
      </c>
      <c r="BE95" s="229">
        <f>IF(N95="základní",J95,0)</f>
        <v>0</v>
      </c>
      <c r="BF95" s="229">
        <f>IF(N95="snížená",J95,0)</f>
        <v>0</v>
      </c>
      <c r="BG95" s="229">
        <f>IF(N95="zákl. přenesená",J95,0)</f>
        <v>0</v>
      </c>
      <c r="BH95" s="229">
        <f>IF(N95="sníž. přenesená",J95,0)</f>
        <v>0</v>
      </c>
      <c r="BI95" s="229">
        <f>IF(N95="nulová",J95,0)</f>
        <v>0</v>
      </c>
      <c r="BJ95" s="21" t="s">
        <v>80</v>
      </c>
      <c r="BK95" s="229">
        <f>ROUND(I95*H95,2)</f>
        <v>0</v>
      </c>
      <c r="BL95" s="21" t="s">
        <v>171</v>
      </c>
      <c r="BM95" s="21" t="s">
        <v>664</v>
      </c>
    </row>
    <row r="96" s="1" customFormat="1" ht="16.5" customHeight="1">
      <c r="B96" s="43"/>
      <c r="C96" s="218" t="s">
        <v>196</v>
      </c>
      <c r="D96" s="218" t="s">
        <v>166</v>
      </c>
      <c r="E96" s="219" t="s">
        <v>296</v>
      </c>
      <c r="F96" s="220" t="s">
        <v>297</v>
      </c>
      <c r="G96" s="221" t="s">
        <v>169</v>
      </c>
      <c r="H96" s="222">
        <v>21</v>
      </c>
      <c r="I96" s="223"/>
      <c r="J96" s="224">
        <f>ROUND(I96*H96,2)</f>
        <v>0</v>
      </c>
      <c r="K96" s="220" t="s">
        <v>170</v>
      </c>
      <c r="L96" s="69"/>
      <c r="M96" s="225" t="s">
        <v>21</v>
      </c>
      <c r="N96" s="226" t="s">
        <v>43</v>
      </c>
      <c r="O96" s="44"/>
      <c r="P96" s="227">
        <f>O96*H96</f>
        <v>0</v>
      </c>
      <c r="Q96" s="227">
        <v>0</v>
      </c>
      <c r="R96" s="227">
        <f>Q96*H96</f>
        <v>0</v>
      </c>
      <c r="S96" s="227">
        <v>0</v>
      </c>
      <c r="T96" s="228">
        <f>S96*H96</f>
        <v>0</v>
      </c>
      <c r="AR96" s="21" t="s">
        <v>171</v>
      </c>
      <c r="AT96" s="21" t="s">
        <v>166</v>
      </c>
      <c r="AU96" s="21" t="s">
        <v>82</v>
      </c>
      <c r="AY96" s="21" t="s">
        <v>164</v>
      </c>
      <c r="BE96" s="229">
        <f>IF(N96="základní",J96,0)</f>
        <v>0</v>
      </c>
      <c r="BF96" s="229">
        <f>IF(N96="snížená",J96,0)</f>
        <v>0</v>
      </c>
      <c r="BG96" s="229">
        <f>IF(N96="zákl. přenesená",J96,0)</f>
        <v>0</v>
      </c>
      <c r="BH96" s="229">
        <f>IF(N96="sníž. přenesená",J96,0)</f>
        <v>0</v>
      </c>
      <c r="BI96" s="229">
        <f>IF(N96="nulová",J96,0)</f>
        <v>0</v>
      </c>
      <c r="BJ96" s="21" t="s">
        <v>80</v>
      </c>
      <c r="BK96" s="229">
        <f>ROUND(I96*H96,2)</f>
        <v>0</v>
      </c>
      <c r="BL96" s="21" t="s">
        <v>171</v>
      </c>
      <c r="BM96" s="21" t="s">
        <v>665</v>
      </c>
    </row>
    <row r="97" s="1" customFormat="1" ht="25.5" customHeight="1">
      <c r="B97" s="43"/>
      <c r="C97" s="218" t="s">
        <v>200</v>
      </c>
      <c r="D97" s="218" t="s">
        <v>166</v>
      </c>
      <c r="E97" s="219" t="s">
        <v>300</v>
      </c>
      <c r="F97" s="220" t="s">
        <v>301</v>
      </c>
      <c r="G97" s="221" t="s">
        <v>258</v>
      </c>
      <c r="H97" s="222">
        <v>19.5</v>
      </c>
      <c r="I97" s="223"/>
      <c r="J97" s="224">
        <f>ROUND(I97*H97,2)</f>
        <v>0</v>
      </c>
      <c r="K97" s="220" t="s">
        <v>170</v>
      </c>
      <c r="L97" s="69"/>
      <c r="M97" s="225" t="s">
        <v>21</v>
      </c>
      <c r="N97" s="226" t="s">
        <v>43</v>
      </c>
      <c r="O97" s="44"/>
      <c r="P97" s="227">
        <f>O97*H97</f>
        <v>0</v>
      </c>
      <c r="Q97" s="227">
        <v>1.0000000000000001E-05</v>
      </c>
      <c r="R97" s="227">
        <f>Q97*H97</f>
        <v>0.00019500000000000002</v>
      </c>
      <c r="S97" s="227">
        <v>0</v>
      </c>
      <c r="T97" s="228">
        <f>S97*H97</f>
        <v>0</v>
      </c>
      <c r="AR97" s="21" t="s">
        <v>171</v>
      </c>
      <c r="AT97" s="21" t="s">
        <v>166</v>
      </c>
      <c r="AU97" s="21" t="s">
        <v>82</v>
      </c>
      <c r="AY97" s="21" t="s">
        <v>164</v>
      </c>
      <c r="BE97" s="229">
        <f>IF(N97="základní",J97,0)</f>
        <v>0</v>
      </c>
      <c r="BF97" s="229">
        <f>IF(N97="snížená",J97,0)</f>
        <v>0</v>
      </c>
      <c r="BG97" s="229">
        <f>IF(N97="zákl. přenesená",J97,0)</f>
        <v>0</v>
      </c>
      <c r="BH97" s="229">
        <f>IF(N97="sníž. přenesená",J97,0)</f>
        <v>0</v>
      </c>
      <c r="BI97" s="229">
        <f>IF(N97="nulová",J97,0)</f>
        <v>0</v>
      </c>
      <c r="BJ97" s="21" t="s">
        <v>80</v>
      </c>
      <c r="BK97" s="229">
        <f>ROUND(I97*H97,2)</f>
        <v>0</v>
      </c>
      <c r="BL97" s="21" t="s">
        <v>171</v>
      </c>
      <c r="BM97" s="21" t="s">
        <v>666</v>
      </c>
    </row>
    <row r="98" s="10" customFormat="1" ht="29.88" customHeight="1">
      <c r="B98" s="202"/>
      <c r="C98" s="203"/>
      <c r="D98" s="204" t="s">
        <v>71</v>
      </c>
      <c r="E98" s="216" t="s">
        <v>323</v>
      </c>
      <c r="F98" s="216" t="s">
        <v>324</v>
      </c>
      <c r="G98" s="203"/>
      <c r="H98" s="203"/>
      <c r="I98" s="206"/>
      <c r="J98" s="217">
        <f>BK98</f>
        <v>0</v>
      </c>
      <c r="K98" s="203"/>
      <c r="L98" s="208"/>
      <c r="M98" s="209"/>
      <c r="N98" s="210"/>
      <c r="O98" s="210"/>
      <c r="P98" s="211">
        <f>SUM(P99:P100)</f>
        <v>0</v>
      </c>
      <c r="Q98" s="210"/>
      <c r="R98" s="211">
        <f>SUM(R99:R100)</f>
        <v>0.0059550000000000002</v>
      </c>
      <c r="S98" s="210"/>
      <c r="T98" s="212">
        <f>SUM(T99:T100)</f>
        <v>0</v>
      </c>
      <c r="AR98" s="213" t="s">
        <v>80</v>
      </c>
      <c r="AT98" s="214" t="s">
        <v>71</v>
      </c>
      <c r="AU98" s="214" t="s">
        <v>80</v>
      </c>
      <c r="AY98" s="213" t="s">
        <v>164</v>
      </c>
      <c r="BK98" s="215">
        <f>SUM(BK99:BK100)</f>
        <v>0</v>
      </c>
    </row>
    <row r="99" s="1" customFormat="1" ht="38.25" customHeight="1">
      <c r="B99" s="43"/>
      <c r="C99" s="218" t="s">
        <v>206</v>
      </c>
      <c r="D99" s="218" t="s">
        <v>166</v>
      </c>
      <c r="E99" s="219" t="s">
        <v>326</v>
      </c>
      <c r="F99" s="220" t="s">
        <v>327</v>
      </c>
      <c r="G99" s="221" t="s">
        <v>258</v>
      </c>
      <c r="H99" s="222">
        <v>19.5</v>
      </c>
      <c r="I99" s="223"/>
      <c r="J99" s="224">
        <f>ROUND(I99*H99,2)</f>
        <v>0</v>
      </c>
      <c r="K99" s="220" t="s">
        <v>21</v>
      </c>
      <c r="L99" s="69"/>
      <c r="M99" s="225" t="s">
        <v>21</v>
      </c>
      <c r="N99" s="226" t="s">
        <v>43</v>
      </c>
      <c r="O99" s="44"/>
      <c r="P99" s="227">
        <f>O99*H99</f>
        <v>0</v>
      </c>
      <c r="Q99" s="227">
        <v>9.0000000000000006E-05</v>
      </c>
      <c r="R99" s="227">
        <f>Q99*H99</f>
        <v>0.0017550000000000001</v>
      </c>
      <c r="S99" s="227">
        <v>0</v>
      </c>
      <c r="T99" s="228">
        <f>S99*H99</f>
        <v>0</v>
      </c>
      <c r="AR99" s="21" t="s">
        <v>171</v>
      </c>
      <c r="AT99" s="21" t="s">
        <v>166</v>
      </c>
      <c r="AU99" s="21" t="s">
        <v>82</v>
      </c>
      <c r="AY99" s="21" t="s">
        <v>164</v>
      </c>
      <c r="BE99" s="229">
        <f>IF(N99="základní",J99,0)</f>
        <v>0</v>
      </c>
      <c r="BF99" s="229">
        <f>IF(N99="snížená",J99,0)</f>
        <v>0</v>
      </c>
      <c r="BG99" s="229">
        <f>IF(N99="zákl. přenesená",J99,0)</f>
        <v>0</v>
      </c>
      <c r="BH99" s="229">
        <f>IF(N99="sníž. přenesená",J99,0)</f>
        <v>0</v>
      </c>
      <c r="BI99" s="229">
        <f>IF(N99="nulová",J99,0)</f>
        <v>0</v>
      </c>
      <c r="BJ99" s="21" t="s">
        <v>80</v>
      </c>
      <c r="BK99" s="229">
        <f>ROUND(I99*H99,2)</f>
        <v>0</v>
      </c>
      <c r="BL99" s="21" t="s">
        <v>171</v>
      </c>
      <c r="BM99" s="21" t="s">
        <v>667</v>
      </c>
    </row>
    <row r="100" s="1" customFormat="1" ht="25.5" customHeight="1">
      <c r="B100" s="43"/>
      <c r="C100" s="241" t="s">
        <v>212</v>
      </c>
      <c r="D100" s="241" t="s">
        <v>225</v>
      </c>
      <c r="E100" s="242" t="s">
        <v>330</v>
      </c>
      <c r="F100" s="243" t="s">
        <v>668</v>
      </c>
      <c r="G100" s="244" t="s">
        <v>332</v>
      </c>
      <c r="H100" s="245">
        <v>7</v>
      </c>
      <c r="I100" s="246"/>
      <c r="J100" s="247">
        <f>ROUND(I100*H100,2)</f>
        <v>0</v>
      </c>
      <c r="K100" s="243" t="s">
        <v>21</v>
      </c>
      <c r="L100" s="248"/>
      <c r="M100" s="249" t="s">
        <v>21</v>
      </c>
      <c r="N100" s="250" t="s">
        <v>43</v>
      </c>
      <c r="O100" s="44"/>
      <c r="P100" s="227">
        <f>O100*H100</f>
        <v>0</v>
      </c>
      <c r="Q100" s="227">
        <v>0.00059999999999999995</v>
      </c>
      <c r="R100" s="227">
        <f>Q100*H100</f>
        <v>0.0041999999999999997</v>
      </c>
      <c r="S100" s="227">
        <v>0</v>
      </c>
      <c r="T100" s="228">
        <f>S100*H100</f>
        <v>0</v>
      </c>
      <c r="AR100" s="21" t="s">
        <v>200</v>
      </c>
      <c r="AT100" s="21" t="s">
        <v>225</v>
      </c>
      <c r="AU100" s="21" t="s">
        <v>82</v>
      </c>
      <c r="AY100" s="21" t="s">
        <v>164</v>
      </c>
      <c r="BE100" s="229">
        <f>IF(N100="základní",J100,0)</f>
        <v>0</v>
      </c>
      <c r="BF100" s="229">
        <f>IF(N100="snížená",J100,0)</f>
        <v>0</v>
      </c>
      <c r="BG100" s="229">
        <f>IF(N100="zákl. přenesená",J100,0)</f>
        <v>0</v>
      </c>
      <c r="BH100" s="229">
        <f>IF(N100="sníž. přenesená",J100,0)</f>
        <v>0</v>
      </c>
      <c r="BI100" s="229">
        <f>IF(N100="nulová",J100,0)</f>
        <v>0</v>
      </c>
      <c r="BJ100" s="21" t="s">
        <v>80</v>
      </c>
      <c r="BK100" s="229">
        <f>ROUND(I100*H100,2)</f>
        <v>0</v>
      </c>
      <c r="BL100" s="21" t="s">
        <v>171</v>
      </c>
      <c r="BM100" s="21" t="s">
        <v>669</v>
      </c>
    </row>
    <row r="101" s="10" customFormat="1" ht="29.88" customHeight="1">
      <c r="B101" s="202"/>
      <c r="C101" s="203"/>
      <c r="D101" s="204" t="s">
        <v>71</v>
      </c>
      <c r="E101" s="216" t="s">
        <v>334</v>
      </c>
      <c r="F101" s="216" t="s">
        <v>335</v>
      </c>
      <c r="G101" s="203"/>
      <c r="H101" s="203"/>
      <c r="I101" s="206"/>
      <c r="J101" s="217">
        <f>BK101</f>
        <v>0</v>
      </c>
      <c r="K101" s="203"/>
      <c r="L101" s="208"/>
      <c r="M101" s="209"/>
      <c r="N101" s="210"/>
      <c r="O101" s="210"/>
      <c r="P101" s="211">
        <f>SUM(P102:P109)</f>
        <v>0</v>
      </c>
      <c r="Q101" s="210"/>
      <c r="R101" s="211">
        <f>SUM(R102:R109)</f>
        <v>0.055930000000000007</v>
      </c>
      <c r="S101" s="210"/>
      <c r="T101" s="212">
        <f>SUM(T102:T109)</f>
        <v>0.0448</v>
      </c>
      <c r="AR101" s="213" t="s">
        <v>80</v>
      </c>
      <c r="AT101" s="214" t="s">
        <v>71</v>
      </c>
      <c r="AU101" s="214" t="s">
        <v>80</v>
      </c>
      <c r="AY101" s="213" t="s">
        <v>164</v>
      </c>
      <c r="BK101" s="215">
        <f>SUM(BK102:BK109)</f>
        <v>0</v>
      </c>
    </row>
    <row r="102" s="1" customFormat="1" ht="25.5" customHeight="1">
      <c r="B102" s="43"/>
      <c r="C102" s="218" t="s">
        <v>216</v>
      </c>
      <c r="D102" s="218" t="s">
        <v>166</v>
      </c>
      <c r="E102" s="219" t="s">
        <v>670</v>
      </c>
      <c r="F102" s="220" t="s">
        <v>671</v>
      </c>
      <c r="G102" s="221" t="s">
        <v>169</v>
      </c>
      <c r="H102" s="222">
        <v>0.69999999999999996</v>
      </c>
      <c r="I102" s="223"/>
      <c r="J102" s="224">
        <f>ROUND(I102*H102,2)</f>
        <v>0</v>
      </c>
      <c r="K102" s="220" t="s">
        <v>170</v>
      </c>
      <c r="L102" s="69"/>
      <c r="M102" s="225" t="s">
        <v>21</v>
      </c>
      <c r="N102" s="226" t="s">
        <v>43</v>
      </c>
      <c r="O102" s="44"/>
      <c r="P102" s="227">
        <f>O102*H102</f>
        <v>0</v>
      </c>
      <c r="Q102" s="227">
        <v>0</v>
      </c>
      <c r="R102" s="227">
        <f>Q102*H102</f>
        <v>0</v>
      </c>
      <c r="S102" s="227">
        <v>0</v>
      </c>
      <c r="T102" s="228">
        <f>S102*H102</f>
        <v>0</v>
      </c>
      <c r="AR102" s="21" t="s">
        <v>171</v>
      </c>
      <c r="AT102" s="21" t="s">
        <v>166</v>
      </c>
      <c r="AU102" s="21" t="s">
        <v>82</v>
      </c>
      <c r="AY102" s="21" t="s">
        <v>164</v>
      </c>
      <c r="BE102" s="229">
        <f>IF(N102="základní",J102,0)</f>
        <v>0</v>
      </c>
      <c r="BF102" s="229">
        <f>IF(N102="snížená",J102,0)</f>
        <v>0</v>
      </c>
      <c r="BG102" s="229">
        <f>IF(N102="zákl. přenesená",J102,0)</f>
        <v>0</v>
      </c>
      <c r="BH102" s="229">
        <f>IF(N102="sníž. přenesená",J102,0)</f>
        <v>0</v>
      </c>
      <c r="BI102" s="229">
        <f>IF(N102="nulová",J102,0)</f>
        <v>0</v>
      </c>
      <c r="BJ102" s="21" t="s">
        <v>80</v>
      </c>
      <c r="BK102" s="229">
        <f>ROUND(I102*H102,2)</f>
        <v>0</v>
      </c>
      <c r="BL102" s="21" t="s">
        <v>171</v>
      </c>
      <c r="BM102" s="21" t="s">
        <v>672</v>
      </c>
    </row>
    <row r="103" s="1" customFormat="1" ht="16.5" customHeight="1">
      <c r="B103" s="43"/>
      <c r="C103" s="218" t="s">
        <v>221</v>
      </c>
      <c r="D103" s="218" t="s">
        <v>166</v>
      </c>
      <c r="E103" s="219" t="s">
        <v>673</v>
      </c>
      <c r="F103" s="220" t="s">
        <v>674</v>
      </c>
      <c r="G103" s="221" t="s">
        <v>258</v>
      </c>
      <c r="H103" s="222">
        <v>2.7999999999999998</v>
      </c>
      <c r="I103" s="223"/>
      <c r="J103" s="224">
        <f>ROUND(I103*H103,2)</f>
        <v>0</v>
      </c>
      <c r="K103" s="220" t="s">
        <v>170</v>
      </c>
      <c r="L103" s="69"/>
      <c r="M103" s="225" t="s">
        <v>21</v>
      </c>
      <c r="N103" s="226" t="s">
        <v>43</v>
      </c>
      <c r="O103" s="44"/>
      <c r="P103" s="227">
        <f>O103*H103</f>
        <v>0</v>
      </c>
      <c r="Q103" s="227">
        <v>0</v>
      </c>
      <c r="R103" s="227">
        <f>Q103*H103</f>
        <v>0</v>
      </c>
      <c r="S103" s="227">
        <v>0.016</v>
      </c>
      <c r="T103" s="228">
        <f>S103*H103</f>
        <v>0.0448</v>
      </c>
      <c r="AR103" s="21" t="s">
        <v>171</v>
      </c>
      <c r="AT103" s="21" t="s">
        <v>166</v>
      </c>
      <c r="AU103" s="21" t="s">
        <v>82</v>
      </c>
      <c r="AY103" s="21" t="s">
        <v>164</v>
      </c>
      <c r="BE103" s="229">
        <f>IF(N103="základní",J103,0)</f>
        <v>0</v>
      </c>
      <c r="BF103" s="229">
        <f>IF(N103="snížená",J103,0)</f>
        <v>0</v>
      </c>
      <c r="BG103" s="229">
        <f>IF(N103="zákl. přenesená",J103,0)</f>
        <v>0</v>
      </c>
      <c r="BH103" s="229">
        <f>IF(N103="sníž. přenesená",J103,0)</f>
        <v>0</v>
      </c>
      <c r="BI103" s="229">
        <f>IF(N103="nulová",J103,0)</f>
        <v>0</v>
      </c>
      <c r="BJ103" s="21" t="s">
        <v>80</v>
      </c>
      <c r="BK103" s="229">
        <f>ROUND(I103*H103,2)</f>
        <v>0</v>
      </c>
      <c r="BL103" s="21" t="s">
        <v>171</v>
      </c>
      <c r="BM103" s="21" t="s">
        <v>675</v>
      </c>
    </row>
    <row r="104" s="1" customFormat="1" ht="25.5" customHeight="1">
      <c r="B104" s="43"/>
      <c r="C104" s="218" t="s">
        <v>176</v>
      </c>
      <c r="D104" s="218" t="s">
        <v>166</v>
      </c>
      <c r="E104" s="219" t="s">
        <v>676</v>
      </c>
      <c r="F104" s="220" t="s">
        <v>677</v>
      </c>
      <c r="G104" s="221" t="s">
        <v>258</v>
      </c>
      <c r="H104" s="222">
        <v>2.7999999999999998</v>
      </c>
      <c r="I104" s="223"/>
      <c r="J104" s="224">
        <f>ROUND(I104*H104,2)</f>
        <v>0</v>
      </c>
      <c r="K104" s="220" t="s">
        <v>21</v>
      </c>
      <c r="L104" s="69"/>
      <c r="M104" s="225" t="s">
        <v>21</v>
      </c>
      <c r="N104" s="226" t="s">
        <v>43</v>
      </c>
      <c r="O104" s="44"/>
      <c r="P104" s="227">
        <f>O104*H104</f>
        <v>0</v>
      </c>
      <c r="Q104" s="227">
        <v>0.0043</v>
      </c>
      <c r="R104" s="227">
        <f>Q104*H104</f>
        <v>0.012039999999999999</v>
      </c>
      <c r="S104" s="227">
        <v>0</v>
      </c>
      <c r="T104" s="228">
        <f>S104*H104</f>
        <v>0</v>
      </c>
      <c r="AR104" s="21" t="s">
        <v>171</v>
      </c>
      <c r="AT104" s="21" t="s">
        <v>166</v>
      </c>
      <c r="AU104" s="21" t="s">
        <v>82</v>
      </c>
      <c r="AY104" s="21" t="s">
        <v>164</v>
      </c>
      <c r="BE104" s="229">
        <f>IF(N104="základní",J104,0)</f>
        <v>0</v>
      </c>
      <c r="BF104" s="229">
        <f>IF(N104="snížená",J104,0)</f>
        <v>0</v>
      </c>
      <c r="BG104" s="229">
        <f>IF(N104="zákl. přenesená",J104,0)</f>
        <v>0</v>
      </c>
      <c r="BH104" s="229">
        <f>IF(N104="sníž. přenesená",J104,0)</f>
        <v>0</v>
      </c>
      <c r="BI104" s="229">
        <f>IF(N104="nulová",J104,0)</f>
        <v>0</v>
      </c>
      <c r="BJ104" s="21" t="s">
        <v>80</v>
      </c>
      <c r="BK104" s="229">
        <f>ROUND(I104*H104,2)</f>
        <v>0</v>
      </c>
      <c r="BL104" s="21" t="s">
        <v>171</v>
      </c>
      <c r="BM104" s="21" t="s">
        <v>678</v>
      </c>
    </row>
    <row r="105" s="1" customFormat="1" ht="25.5" customHeight="1">
      <c r="B105" s="43"/>
      <c r="C105" s="241" t="s">
        <v>230</v>
      </c>
      <c r="D105" s="241" t="s">
        <v>225</v>
      </c>
      <c r="E105" s="242" t="s">
        <v>679</v>
      </c>
      <c r="F105" s="243" t="s">
        <v>677</v>
      </c>
      <c r="G105" s="244" t="s">
        <v>285</v>
      </c>
      <c r="H105" s="245">
        <v>42</v>
      </c>
      <c r="I105" s="246"/>
      <c r="J105" s="247">
        <f>ROUND(I105*H105,2)</f>
        <v>0</v>
      </c>
      <c r="K105" s="243" t="s">
        <v>21</v>
      </c>
      <c r="L105" s="248"/>
      <c r="M105" s="249" t="s">
        <v>21</v>
      </c>
      <c r="N105" s="250" t="s">
        <v>43</v>
      </c>
      <c r="O105" s="44"/>
      <c r="P105" s="227">
        <f>O105*H105</f>
        <v>0</v>
      </c>
      <c r="Q105" s="227">
        <v>0.001</v>
      </c>
      <c r="R105" s="227">
        <f>Q105*H105</f>
        <v>0.042000000000000003</v>
      </c>
      <c r="S105" s="227">
        <v>0</v>
      </c>
      <c r="T105" s="228">
        <f>S105*H105</f>
        <v>0</v>
      </c>
      <c r="AR105" s="21" t="s">
        <v>200</v>
      </c>
      <c r="AT105" s="21" t="s">
        <v>225</v>
      </c>
      <c r="AU105" s="21" t="s">
        <v>82</v>
      </c>
      <c r="AY105" s="21" t="s">
        <v>164</v>
      </c>
      <c r="BE105" s="229">
        <f>IF(N105="základní",J105,0)</f>
        <v>0</v>
      </c>
      <c r="BF105" s="229">
        <f>IF(N105="snížená",J105,0)</f>
        <v>0</v>
      </c>
      <c r="BG105" s="229">
        <f>IF(N105="zákl. přenesená",J105,0)</f>
        <v>0</v>
      </c>
      <c r="BH105" s="229">
        <f>IF(N105="sníž. přenesená",J105,0)</f>
        <v>0</v>
      </c>
      <c r="BI105" s="229">
        <f>IF(N105="nulová",J105,0)</f>
        <v>0</v>
      </c>
      <c r="BJ105" s="21" t="s">
        <v>80</v>
      </c>
      <c r="BK105" s="229">
        <f>ROUND(I105*H105,2)</f>
        <v>0</v>
      </c>
      <c r="BL105" s="21" t="s">
        <v>171</v>
      </c>
      <c r="BM105" s="21" t="s">
        <v>680</v>
      </c>
    </row>
    <row r="106" s="1" customFormat="1" ht="63.75" customHeight="1">
      <c r="B106" s="43"/>
      <c r="C106" s="218" t="s">
        <v>10</v>
      </c>
      <c r="D106" s="218" t="s">
        <v>166</v>
      </c>
      <c r="E106" s="219" t="s">
        <v>353</v>
      </c>
      <c r="F106" s="220" t="s">
        <v>354</v>
      </c>
      <c r="G106" s="221" t="s">
        <v>169</v>
      </c>
      <c r="H106" s="222">
        <v>21</v>
      </c>
      <c r="I106" s="223"/>
      <c r="J106" s="224">
        <f>ROUND(I106*H106,2)</f>
        <v>0</v>
      </c>
      <c r="K106" s="220" t="s">
        <v>170</v>
      </c>
      <c r="L106" s="69"/>
      <c r="M106" s="225" t="s">
        <v>21</v>
      </c>
      <c r="N106" s="226" t="s">
        <v>43</v>
      </c>
      <c r="O106" s="44"/>
      <c r="P106" s="227">
        <f>O106*H106</f>
        <v>0</v>
      </c>
      <c r="Q106" s="227">
        <v>4.0000000000000003E-05</v>
      </c>
      <c r="R106" s="227">
        <f>Q106*H106</f>
        <v>0.00084000000000000003</v>
      </c>
      <c r="S106" s="227">
        <v>0</v>
      </c>
      <c r="T106" s="228">
        <f>S106*H106</f>
        <v>0</v>
      </c>
      <c r="AR106" s="21" t="s">
        <v>171</v>
      </c>
      <c r="AT106" s="21" t="s">
        <v>166</v>
      </c>
      <c r="AU106" s="21" t="s">
        <v>82</v>
      </c>
      <c r="AY106" s="21" t="s">
        <v>164</v>
      </c>
      <c r="BE106" s="229">
        <f>IF(N106="základní",J106,0)</f>
        <v>0</v>
      </c>
      <c r="BF106" s="229">
        <f>IF(N106="snížená",J106,0)</f>
        <v>0</v>
      </c>
      <c r="BG106" s="229">
        <f>IF(N106="zákl. přenesená",J106,0)</f>
        <v>0</v>
      </c>
      <c r="BH106" s="229">
        <f>IF(N106="sníž. přenesená",J106,0)</f>
        <v>0</v>
      </c>
      <c r="BI106" s="229">
        <f>IF(N106="nulová",J106,0)</f>
        <v>0</v>
      </c>
      <c r="BJ106" s="21" t="s">
        <v>80</v>
      </c>
      <c r="BK106" s="229">
        <f>ROUND(I106*H106,2)</f>
        <v>0</v>
      </c>
      <c r="BL106" s="21" t="s">
        <v>171</v>
      </c>
      <c r="BM106" s="21" t="s">
        <v>681</v>
      </c>
    </row>
    <row r="107" s="1" customFormat="1" ht="25.5" customHeight="1">
      <c r="B107" s="43"/>
      <c r="C107" s="218" t="s">
        <v>183</v>
      </c>
      <c r="D107" s="218" t="s">
        <v>166</v>
      </c>
      <c r="E107" s="219" t="s">
        <v>341</v>
      </c>
      <c r="F107" s="220" t="s">
        <v>342</v>
      </c>
      <c r="G107" s="221" t="s">
        <v>169</v>
      </c>
      <c r="H107" s="222">
        <v>21</v>
      </c>
      <c r="I107" s="223"/>
      <c r="J107" s="224">
        <f>ROUND(I107*H107,2)</f>
        <v>0</v>
      </c>
      <c r="K107" s="220" t="s">
        <v>170</v>
      </c>
      <c r="L107" s="69"/>
      <c r="M107" s="225" t="s">
        <v>21</v>
      </c>
      <c r="N107" s="226" t="s">
        <v>43</v>
      </c>
      <c r="O107" s="44"/>
      <c r="P107" s="227">
        <f>O107*H107</f>
        <v>0</v>
      </c>
      <c r="Q107" s="227">
        <v>0</v>
      </c>
      <c r="R107" s="227">
        <f>Q107*H107</f>
        <v>0</v>
      </c>
      <c r="S107" s="227">
        <v>0</v>
      </c>
      <c r="T107" s="228">
        <f>S107*H107</f>
        <v>0</v>
      </c>
      <c r="AR107" s="21" t="s">
        <v>171</v>
      </c>
      <c r="AT107" s="21" t="s">
        <v>166</v>
      </c>
      <c r="AU107" s="21" t="s">
        <v>82</v>
      </c>
      <c r="AY107" s="21" t="s">
        <v>164</v>
      </c>
      <c r="BE107" s="229">
        <f>IF(N107="základní",J107,0)</f>
        <v>0</v>
      </c>
      <c r="BF107" s="229">
        <f>IF(N107="snížená",J107,0)</f>
        <v>0</v>
      </c>
      <c r="BG107" s="229">
        <f>IF(N107="zákl. přenesená",J107,0)</f>
        <v>0</v>
      </c>
      <c r="BH107" s="229">
        <f>IF(N107="sníž. přenesená",J107,0)</f>
        <v>0</v>
      </c>
      <c r="BI107" s="229">
        <f>IF(N107="nulová",J107,0)</f>
        <v>0</v>
      </c>
      <c r="BJ107" s="21" t="s">
        <v>80</v>
      </c>
      <c r="BK107" s="229">
        <f>ROUND(I107*H107,2)</f>
        <v>0</v>
      </c>
      <c r="BL107" s="21" t="s">
        <v>171</v>
      </c>
      <c r="BM107" s="21" t="s">
        <v>682</v>
      </c>
    </row>
    <row r="108" s="1" customFormat="1" ht="25.5" customHeight="1">
      <c r="B108" s="43"/>
      <c r="C108" s="218" t="s">
        <v>210</v>
      </c>
      <c r="D108" s="218" t="s">
        <v>166</v>
      </c>
      <c r="E108" s="219" t="s">
        <v>345</v>
      </c>
      <c r="F108" s="220" t="s">
        <v>346</v>
      </c>
      <c r="G108" s="221" t="s">
        <v>169</v>
      </c>
      <c r="H108" s="222">
        <v>21</v>
      </c>
      <c r="I108" s="223"/>
      <c r="J108" s="224">
        <f>ROUND(I108*H108,2)</f>
        <v>0</v>
      </c>
      <c r="K108" s="220" t="s">
        <v>170</v>
      </c>
      <c r="L108" s="69"/>
      <c r="M108" s="225" t="s">
        <v>21</v>
      </c>
      <c r="N108" s="226" t="s">
        <v>43</v>
      </c>
      <c r="O108" s="44"/>
      <c r="P108" s="227">
        <f>O108*H108</f>
        <v>0</v>
      </c>
      <c r="Q108" s="227">
        <v>0</v>
      </c>
      <c r="R108" s="227">
        <f>Q108*H108</f>
        <v>0</v>
      </c>
      <c r="S108" s="227">
        <v>0</v>
      </c>
      <c r="T108" s="228">
        <f>S108*H108</f>
        <v>0</v>
      </c>
      <c r="AR108" s="21" t="s">
        <v>171</v>
      </c>
      <c r="AT108" s="21" t="s">
        <v>166</v>
      </c>
      <c r="AU108" s="21" t="s">
        <v>82</v>
      </c>
      <c r="AY108" s="21" t="s">
        <v>164</v>
      </c>
      <c r="BE108" s="229">
        <f>IF(N108="základní",J108,0)</f>
        <v>0</v>
      </c>
      <c r="BF108" s="229">
        <f>IF(N108="snížená",J108,0)</f>
        <v>0</v>
      </c>
      <c r="BG108" s="229">
        <f>IF(N108="zákl. přenesená",J108,0)</f>
        <v>0</v>
      </c>
      <c r="BH108" s="229">
        <f>IF(N108="sníž. přenesená",J108,0)</f>
        <v>0</v>
      </c>
      <c r="BI108" s="229">
        <f>IF(N108="nulová",J108,0)</f>
        <v>0</v>
      </c>
      <c r="BJ108" s="21" t="s">
        <v>80</v>
      </c>
      <c r="BK108" s="229">
        <f>ROUND(I108*H108,2)</f>
        <v>0</v>
      </c>
      <c r="BL108" s="21" t="s">
        <v>171</v>
      </c>
      <c r="BM108" s="21" t="s">
        <v>683</v>
      </c>
    </row>
    <row r="109" s="1" customFormat="1" ht="16.5" customHeight="1">
      <c r="B109" s="43"/>
      <c r="C109" s="241" t="s">
        <v>243</v>
      </c>
      <c r="D109" s="241" t="s">
        <v>225</v>
      </c>
      <c r="E109" s="242" t="s">
        <v>349</v>
      </c>
      <c r="F109" s="243" t="s">
        <v>350</v>
      </c>
      <c r="G109" s="244" t="s">
        <v>263</v>
      </c>
      <c r="H109" s="245">
        <v>1.05</v>
      </c>
      <c r="I109" s="246"/>
      <c r="J109" s="247">
        <f>ROUND(I109*H109,2)</f>
        <v>0</v>
      </c>
      <c r="K109" s="243" t="s">
        <v>21</v>
      </c>
      <c r="L109" s="248"/>
      <c r="M109" s="249" t="s">
        <v>21</v>
      </c>
      <c r="N109" s="250" t="s">
        <v>43</v>
      </c>
      <c r="O109" s="44"/>
      <c r="P109" s="227">
        <f>O109*H109</f>
        <v>0</v>
      </c>
      <c r="Q109" s="227">
        <v>0.001</v>
      </c>
      <c r="R109" s="227">
        <f>Q109*H109</f>
        <v>0.0010500000000000002</v>
      </c>
      <c r="S109" s="227">
        <v>0</v>
      </c>
      <c r="T109" s="228">
        <f>S109*H109</f>
        <v>0</v>
      </c>
      <c r="AR109" s="21" t="s">
        <v>200</v>
      </c>
      <c r="AT109" s="21" t="s">
        <v>225</v>
      </c>
      <c r="AU109" s="21" t="s">
        <v>82</v>
      </c>
      <c r="AY109" s="21" t="s">
        <v>164</v>
      </c>
      <c r="BE109" s="229">
        <f>IF(N109="základní",J109,0)</f>
        <v>0</v>
      </c>
      <c r="BF109" s="229">
        <f>IF(N109="snížená",J109,0)</f>
        <v>0</v>
      </c>
      <c r="BG109" s="229">
        <f>IF(N109="zákl. přenesená",J109,0)</f>
        <v>0</v>
      </c>
      <c r="BH109" s="229">
        <f>IF(N109="sníž. přenesená",J109,0)</f>
        <v>0</v>
      </c>
      <c r="BI109" s="229">
        <f>IF(N109="nulová",J109,0)</f>
        <v>0</v>
      </c>
      <c r="BJ109" s="21" t="s">
        <v>80</v>
      </c>
      <c r="BK109" s="229">
        <f>ROUND(I109*H109,2)</f>
        <v>0</v>
      </c>
      <c r="BL109" s="21" t="s">
        <v>171</v>
      </c>
      <c r="BM109" s="21" t="s">
        <v>684</v>
      </c>
    </row>
    <row r="110" s="10" customFormat="1" ht="29.88" customHeight="1">
      <c r="B110" s="202"/>
      <c r="C110" s="203"/>
      <c r="D110" s="204" t="s">
        <v>71</v>
      </c>
      <c r="E110" s="216" t="s">
        <v>402</v>
      </c>
      <c r="F110" s="216" t="s">
        <v>403</v>
      </c>
      <c r="G110" s="203"/>
      <c r="H110" s="203"/>
      <c r="I110" s="206"/>
      <c r="J110" s="217">
        <f>BK110</f>
        <v>0</v>
      </c>
      <c r="K110" s="203"/>
      <c r="L110" s="208"/>
      <c r="M110" s="209"/>
      <c r="N110" s="210"/>
      <c r="O110" s="210"/>
      <c r="P110" s="211">
        <f>SUM(P111:P116)</f>
        <v>0</v>
      </c>
      <c r="Q110" s="210"/>
      <c r="R110" s="211">
        <f>SUM(R111:R116)</f>
        <v>0</v>
      </c>
      <c r="S110" s="210"/>
      <c r="T110" s="212">
        <f>SUM(T111:T116)</f>
        <v>0</v>
      </c>
      <c r="AR110" s="213" t="s">
        <v>80</v>
      </c>
      <c r="AT110" s="214" t="s">
        <v>71</v>
      </c>
      <c r="AU110" s="214" t="s">
        <v>80</v>
      </c>
      <c r="AY110" s="213" t="s">
        <v>164</v>
      </c>
      <c r="BK110" s="215">
        <f>SUM(BK111:BK116)</f>
        <v>0</v>
      </c>
    </row>
    <row r="111" s="1" customFormat="1" ht="25.5" customHeight="1">
      <c r="B111" s="43"/>
      <c r="C111" s="218" t="s">
        <v>247</v>
      </c>
      <c r="D111" s="218" t="s">
        <v>166</v>
      </c>
      <c r="E111" s="219" t="s">
        <v>405</v>
      </c>
      <c r="F111" s="220" t="s">
        <v>406</v>
      </c>
      <c r="G111" s="221" t="s">
        <v>219</v>
      </c>
      <c r="H111" s="222">
        <v>1.6619999999999999</v>
      </c>
      <c r="I111" s="223"/>
      <c r="J111" s="224">
        <f>ROUND(I111*H111,2)</f>
        <v>0</v>
      </c>
      <c r="K111" s="220" t="s">
        <v>170</v>
      </c>
      <c r="L111" s="69"/>
      <c r="M111" s="225" t="s">
        <v>21</v>
      </c>
      <c r="N111" s="226" t="s">
        <v>43</v>
      </c>
      <c r="O111" s="44"/>
      <c r="P111" s="227">
        <f>O111*H111</f>
        <v>0</v>
      </c>
      <c r="Q111" s="227">
        <v>0</v>
      </c>
      <c r="R111" s="227">
        <f>Q111*H111</f>
        <v>0</v>
      </c>
      <c r="S111" s="227">
        <v>0</v>
      </c>
      <c r="T111" s="228">
        <f>S111*H111</f>
        <v>0</v>
      </c>
      <c r="AR111" s="21" t="s">
        <v>171</v>
      </c>
      <c r="AT111" s="21" t="s">
        <v>166</v>
      </c>
      <c r="AU111" s="21" t="s">
        <v>82</v>
      </c>
      <c r="AY111" s="21" t="s">
        <v>164</v>
      </c>
      <c r="BE111" s="229">
        <f>IF(N111="základní",J111,0)</f>
        <v>0</v>
      </c>
      <c r="BF111" s="229">
        <f>IF(N111="snížená",J111,0)</f>
        <v>0</v>
      </c>
      <c r="BG111" s="229">
        <f>IF(N111="zákl. přenesená",J111,0)</f>
        <v>0</v>
      </c>
      <c r="BH111" s="229">
        <f>IF(N111="sníž. přenesená",J111,0)</f>
        <v>0</v>
      </c>
      <c r="BI111" s="229">
        <f>IF(N111="nulová",J111,0)</f>
        <v>0</v>
      </c>
      <c r="BJ111" s="21" t="s">
        <v>80</v>
      </c>
      <c r="BK111" s="229">
        <f>ROUND(I111*H111,2)</f>
        <v>0</v>
      </c>
      <c r="BL111" s="21" t="s">
        <v>171</v>
      </c>
      <c r="BM111" s="21" t="s">
        <v>685</v>
      </c>
    </row>
    <row r="112" s="1" customFormat="1" ht="25.5" customHeight="1">
      <c r="B112" s="43"/>
      <c r="C112" s="218" t="s">
        <v>251</v>
      </c>
      <c r="D112" s="218" t="s">
        <v>166</v>
      </c>
      <c r="E112" s="219" t="s">
        <v>409</v>
      </c>
      <c r="F112" s="220" t="s">
        <v>410</v>
      </c>
      <c r="G112" s="221" t="s">
        <v>219</v>
      </c>
      <c r="H112" s="222">
        <v>1.6619999999999999</v>
      </c>
      <c r="I112" s="223"/>
      <c r="J112" s="224">
        <f>ROUND(I112*H112,2)</f>
        <v>0</v>
      </c>
      <c r="K112" s="220" t="s">
        <v>170</v>
      </c>
      <c r="L112" s="69"/>
      <c r="M112" s="225" t="s">
        <v>21</v>
      </c>
      <c r="N112" s="226" t="s">
        <v>43</v>
      </c>
      <c r="O112" s="44"/>
      <c r="P112" s="227">
        <f>O112*H112</f>
        <v>0</v>
      </c>
      <c r="Q112" s="227">
        <v>0</v>
      </c>
      <c r="R112" s="227">
        <f>Q112*H112</f>
        <v>0</v>
      </c>
      <c r="S112" s="227">
        <v>0</v>
      </c>
      <c r="T112" s="228">
        <f>S112*H112</f>
        <v>0</v>
      </c>
      <c r="AR112" s="21" t="s">
        <v>171</v>
      </c>
      <c r="AT112" s="21" t="s">
        <v>166</v>
      </c>
      <c r="AU112" s="21" t="s">
        <v>82</v>
      </c>
      <c r="AY112" s="21" t="s">
        <v>164</v>
      </c>
      <c r="BE112" s="229">
        <f>IF(N112="základní",J112,0)</f>
        <v>0</v>
      </c>
      <c r="BF112" s="229">
        <f>IF(N112="snížená",J112,0)</f>
        <v>0</v>
      </c>
      <c r="BG112" s="229">
        <f>IF(N112="zákl. přenesená",J112,0)</f>
        <v>0</v>
      </c>
      <c r="BH112" s="229">
        <f>IF(N112="sníž. přenesená",J112,0)</f>
        <v>0</v>
      </c>
      <c r="BI112" s="229">
        <f>IF(N112="nulová",J112,0)</f>
        <v>0</v>
      </c>
      <c r="BJ112" s="21" t="s">
        <v>80</v>
      </c>
      <c r="BK112" s="229">
        <f>ROUND(I112*H112,2)</f>
        <v>0</v>
      </c>
      <c r="BL112" s="21" t="s">
        <v>171</v>
      </c>
      <c r="BM112" s="21" t="s">
        <v>686</v>
      </c>
    </row>
    <row r="113" s="1" customFormat="1" ht="25.5" customHeight="1">
      <c r="B113" s="43"/>
      <c r="C113" s="218" t="s">
        <v>9</v>
      </c>
      <c r="D113" s="218" t="s">
        <v>166</v>
      </c>
      <c r="E113" s="219" t="s">
        <v>413</v>
      </c>
      <c r="F113" s="220" t="s">
        <v>414</v>
      </c>
      <c r="G113" s="221" t="s">
        <v>219</v>
      </c>
      <c r="H113" s="222">
        <v>16.620000000000001</v>
      </c>
      <c r="I113" s="223"/>
      <c r="J113" s="224">
        <f>ROUND(I113*H113,2)</f>
        <v>0</v>
      </c>
      <c r="K113" s="220" t="s">
        <v>170</v>
      </c>
      <c r="L113" s="69"/>
      <c r="M113" s="225" t="s">
        <v>21</v>
      </c>
      <c r="N113" s="226" t="s">
        <v>43</v>
      </c>
      <c r="O113" s="44"/>
      <c r="P113" s="227">
        <f>O113*H113</f>
        <v>0</v>
      </c>
      <c r="Q113" s="227">
        <v>0</v>
      </c>
      <c r="R113" s="227">
        <f>Q113*H113</f>
        <v>0</v>
      </c>
      <c r="S113" s="227">
        <v>0</v>
      </c>
      <c r="T113" s="228">
        <f>S113*H113</f>
        <v>0</v>
      </c>
      <c r="AR113" s="21" t="s">
        <v>171</v>
      </c>
      <c r="AT113" s="21" t="s">
        <v>166</v>
      </c>
      <c r="AU113" s="21" t="s">
        <v>82</v>
      </c>
      <c r="AY113" s="21" t="s">
        <v>164</v>
      </c>
      <c r="BE113" s="229">
        <f>IF(N113="základní",J113,0)</f>
        <v>0</v>
      </c>
      <c r="BF113" s="229">
        <f>IF(N113="snížená",J113,0)</f>
        <v>0</v>
      </c>
      <c r="BG113" s="229">
        <f>IF(N113="zákl. přenesená",J113,0)</f>
        <v>0</v>
      </c>
      <c r="BH113" s="229">
        <f>IF(N113="sníž. přenesená",J113,0)</f>
        <v>0</v>
      </c>
      <c r="BI113" s="229">
        <f>IF(N113="nulová",J113,0)</f>
        <v>0</v>
      </c>
      <c r="BJ113" s="21" t="s">
        <v>80</v>
      </c>
      <c r="BK113" s="229">
        <f>ROUND(I113*H113,2)</f>
        <v>0</v>
      </c>
      <c r="BL113" s="21" t="s">
        <v>171</v>
      </c>
      <c r="BM113" s="21" t="s">
        <v>687</v>
      </c>
    </row>
    <row r="114" s="11" customFormat="1">
      <c r="B114" s="230"/>
      <c r="C114" s="231"/>
      <c r="D114" s="232" t="s">
        <v>204</v>
      </c>
      <c r="E114" s="231"/>
      <c r="F114" s="233" t="s">
        <v>688</v>
      </c>
      <c r="G114" s="231"/>
      <c r="H114" s="234">
        <v>16.620000000000001</v>
      </c>
      <c r="I114" s="235"/>
      <c r="J114" s="231"/>
      <c r="K114" s="231"/>
      <c r="L114" s="236"/>
      <c r="M114" s="237"/>
      <c r="N114" s="238"/>
      <c r="O114" s="238"/>
      <c r="P114" s="238"/>
      <c r="Q114" s="238"/>
      <c r="R114" s="238"/>
      <c r="S114" s="238"/>
      <c r="T114" s="239"/>
      <c r="AT114" s="240" t="s">
        <v>204</v>
      </c>
      <c r="AU114" s="240" t="s">
        <v>82</v>
      </c>
      <c r="AV114" s="11" t="s">
        <v>82</v>
      </c>
      <c r="AW114" s="11" t="s">
        <v>6</v>
      </c>
      <c r="AX114" s="11" t="s">
        <v>80</v>
      </c>
      <c r="AY114" s="240" t="s">
        <v>164</v>
      </c>
    </row>
    <row r="115" s="1" customFormat="1" ht="16.5" customHeight="1">
      <c r="B115" s="43"/>
      <c r="C115" s="218" t="s">
        <v>260</v>
      </c>
      <c r="D115" s="218" t="s">
        <v>166</v>
      </c>
      <c r="E115" s="219" t="s">
        <v>418</v>
      </c>
      <c r="F115" s="220" t="s">
        <v>419</v>
      </c>
      <c r="G115" s="221" t="s">
        <v>219</v>
      </c>
      <c r="H115" s="222">
        <v>1.6619999999999999</v>
      </c>
      <c r="I115" s="223"/>
      <c r="J115" s="224">
        <f>ROUND(I115*H115,2)</f>
        <v>0</v>
      </c>
      <c r="K115" s="220" t="s">
        <v>170</v>
      </c>
      <c r="L115" s="69"/>
      <c r="M115" s="225" t="s">
        <v>21</v>
      </c>
      <c r="N115" s="226" t="s">
        <v>43</v>
      </c>
      <c r="O115" s="44"/>
      <c r="P115" s="227">
        <f>O115*H115</f>
        <v>0</v>
      </c>
      <c r="Q115" s="227">
        <v>0</v>
      </c>
      <c r="R115" s="227">
        <f>Q115*H115</f>
        <v>0</v>
      </c>
      <c r="S115" s="227">
        <v>0</v>
      </c>
      <c r="T115" s="228">
        <f>S115*H115</f>
        <v>0</v>
      </c>
      <c r="AR115" s="21" t="s">
        <v>171</v>
      </c>
      <c r="AT115" s="21" t="s">
        <v>166</v>
      </c>
      <c r="AU115" s="21" t="s">
        <v>82</v>
      </c>
      <c r="AY115" s="21" t="s">
        <v>164</v>
      </c>
      <c r="BE115" s="229">
        <f>IF(N115="základní",J115,0)</f>
        <v>0</v>
      </c>
      <c r="BF115" s="229">
        <f>IF(N115="snížená",J115,0)</f>
        <v>0</v>
      </c>
      <c r="BG115" s="229">
        <f>IF(N115="zákl. přenesená",J115,0)</f>
        <v>0</v>
      </c>
      <c r="BH115" s="229">
        <f>IF(N115="sníž. přenesená",J115,0)</f>
        <v>0</v>
      </c>
      <c r="BI115" s="229">
        <f>IF(N115="nulová",J115,0)</f>
        <v>0</v>
      </c>
      <c r="BJ115" s="21" t="s">
        <v>80</v>
      </c>
      <c r="BK115" s="229">
        <f>ROUND(I115*H115,2)</f>
        <v>0</v>
      </c>
      <c r="BL115" s="21" t="s">
        <v>171</v>
      </c>
      <c r="BM115" s="21" t="s">
        <v>689</v>
      </c>
    </row>
    <row r="116" s="1" customFormat="1" ht="16.5" customHeight="1">
      <c r="B116" s="43"/>
      <c r="C116" s="218" t="s">
        <v>266</v>
      </c>
      <c r="D116" s="218" t="s">
        <v>166</v>
      </c>
      <c r="E116" s="219" t="s">
        <v>422</v>
      </c>
      <c r="F116" s="220" t="s">
        <v>423</v>
      </c>
      <c r="G116" s="221" t="s">
        <v>219</v>
      </c>
      <c r="H116" s="222">
        <v>1.6619999999999999</v>
      </c>
      <c r="I116" s="223"/>
      <c r="J116" s="224">
        <f>ROUND(I116*H116,2)</f>
        <v>0</v>
      </c>
      <c r="K116" s="220" t="s">
        <v>170</v>
      </c>
      <c r="L116" s="69"/>
      <c r="M116" s="225" t="s">
        <v>21</v>
      </c>
      <c r="N116" s="226" t="s">
        <v>43</v>
      </c>
      <c r="O116" s="44"/>
      <c r="P116" s="227">
        <f>O116*H116</f>
        <v>0</v>
      </c>
      <c r="Q116" s="227">
        <v>0</v>
      </c>
      <c r="R116" s="227">
        <f>Q116*H116</f>
        <v>0</v>
      </c>
      <c r="S116" s="227">
        <v>0</v>
      </c>
      <c r="T116" s="228">
        <f>S116*H116</f>
        <v>0</v>
      </c>
      <c r="AR116" s="21" t="s">
        <v>171</v>
      </c>
      <c r="AT116" s="21" t="s">
        <v>166</v>
      </c>
      <c r="AU116" s="21" t="s">
        <v>82</v>
      </c>
      <c r="AY116" s="21" t="s">
        <v>164</v>
      </c>
      <c r="BE116" s="229">
        <f>IF(N116="základní",J116,0)</f>
        <v>0</v>
      </c>
      <c r="BF116" s="229">
        <f>IF(N116="snížená",J116,0)</f>
        <v>0</v>
      </c>
      <c r="BG116" s="229">
        <f>IF(N116="zákl. přenesená",J116,0)</f>
        <v>0</v>
      </c>
      <c r="BH116" s="229">
        <f>IF(N116="sníž. přenesená",J116,0)</f>
        <v>0</v>
      </c>
      <c r="BI116" s="229">
        <f>IF(N116="nulová",J116,0)</f>
        <v>0</v>
      </c>
      <c r="BJ116" s="21" t="s">
        <v>80</v>
      </c>
      <c r="BK116" s="229">
        <f>ROUND(I116*H116,2)</f>
        <v>0</v>
      </c>
      <c r="BL116" s="21" t="s">
        <v>171</v>
      </c>
      <c r="BM116" s="21" t="s">
        <v>690</v>
      </c>
    </row>
    <row r="117" s="10" customFormat="1" ht="29.88" customHeight="1">
      <c r="B117" s="202"/>
      <c r="C117" s="203"/>
      <c r="D117" s="204" t="s">
        <v>71</v>
      </c>
      <c r="E117" s="216" t="s">
        <v>440</v>
      </c>
      <c r="F117" s="216" t="s">
        <v>441</v>
      </c>
      <c r="G117" s="203"/>
      <c r="H117" s="203"/>
      <c r="I117" s="206"/>
      <c r="J117" s="217">
        <f>BK117</f>
        <v>0</v>
      </c>
      <c r="K117" s="203"/>
      <c r="L117" s="208"/>
      <c r="M117" s="209"/>
      <c r="N117" s="210"/>
      <c r="O117" s="210"/>
      <c r="P117" s="211">
        <f>P118</f>
        <v>0</v>
      </c>
      <c r="Q117" s="210"/>
      <c r="R117" s="211">
        <f>R118</f>
        <v>0</v>
      </c>
      <c r="S117" s="210"/>
      <c r="T117" s="212">
        <f>T118</f>
        <v>0</v>
      </c>
      <c r="AR117" s="213" t="s">
        <v>80</v>
      </c>
      <c r="AT117" s="214" t="s">
        <v>71</v>
      </c>
      <c r="AU117" s="214" t="s">
        <v>80</v>
      </c>
      <c r="AY117" s="213" t="s">
        <v>164</v>
      </c>
      <c r="BK117" s="215">
        <f>BK118</f>
        <v>0</v>
      </c>
    </row>
    <row r="118" s="1" customFormat="1" ht="38.25" customHeight="1">
      <c r="B118" s="43"/>
      <c r="C118" s="218" t="s">
        <v>270</v>
      </c>
      <c r="D118" s="218" t="s">
        <v>166</v>
      </c>
      <c r="E118" s="219" t="s">
        <v>443</v>
      </c>
      <c r="F118" s="220" t="s">
        <v>444</v>
      </c>
      <c r="G118" s="221" t="s">
        <v>219</v>
      </c>
      <c r="H118" s="222">
        <v>0.28000000000000003</v>
      </c>
      <c r="I118" s="223"/>
      <c r="J118" s="224">
        <f>ROUND(I118*H118,2)</f>
        <v>0</v>
      </c>
      <c r="K118" s="220" t="s">
        <v>170</v>
      </c>
      <c r="L118" s="69"/>
      <c r="M118" s="225" t="s">
        <v>21</v>
      </c>
      <c r="N118" s="226" t="s">
        <v>43</v>
      </c>
      <c r="O118" s="44"/>
      <c r="P118" s="227">
        <f>O118*H118</f>
        <v>0</v>
      </c>
      <c r="Q118" s="227">
        <v>0</v>
      </c>
      <c r="R118" s="227">
        <f>Q118*H118</f>
        <v>0</v>
      </c>
      <c r="S118" s="227">
        <v>0</v>
      </c>
      <c r="T118" s="228">
        <f>S118*H118</f>
        <v>0</v>
      </c>
      <c r="AR118" s="21" t="s">
        <v>171</v>
      </c>
      <c r="AT118" s="21" t="s">
        <v>166</v>
      </c>
      <c r="AU118" s="21" t="s">
        <v>82</v>
      </c>
      <c r="AY118" s="21" t="s">
        <v>164</v>
      </c>
      <c r="BE118" s="229">
        <f>IF(N118="základní",J118,0)</f>
        <v>0</v>
      </c>
      <c r="BF118" s="229">
        <f>IF(N118="snížená",J118,0)</f>
        <v>0</v>
      </c>
      <c r="BG118" s="229">
        <f>IF(N118="zákl. přenesená",J118,0)</f>
        <v>0</v>
      </c>
      <c r="BH118" s="229">
        <f>IF(N118="sníž. přenesená",J118,0)</f>
        <v>0</v>
      </c>
      <c r="BI118" s="229">
        <f>IF(N118="nulová",J118,0)</f>
        <v>0</v>
      </c>
      <c r="BJ118" s="21" t="s">
        <v>80</v>
      </c>
      <c r="BK118" s="229">
        <f>ROUND(I118*H118,2)</f>
        <v>0</v>
      </c>
      <c r="BL118" s="21" t="s">
        <v>171</v>
      </c>
      <c r="BM118" s="21" t="s">
        <v>691</v>
      </c>
    </row>
    <row r="119" s="10" customFormat="1" ht="37.44" customHeight="1">
      <c r="B119" s="202"/>
      <c r="C119" s="203"/>
      <c r="D119" s="204" t="s">
        <v>71</v>
      </c>
      <c r="E119" s="205" t="s">
        <v>446</v>
      </c>
      <c r="F119" s="205" t="s">
        <v>447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P120+P130</f>
        <v>0</v>
      </c>
      <c r="Q119" s="210"/>
      <c r="R119" s="211">
        <f>R120+R130</f>
        <v>0.23554900000000001</v>
      </c>
      <c r="S119" s="210"/>
      <c r="T119" s="212">
        <f>T120+T130</f>
        <v>0</v>
      </c>
      <c r="AR119" s="213" t="s">
        <v>82</v>
      </c>
      <c r="AT119" s="214" t="s">
        <v>71</v>
      </c>
      <c r="AU119" s="214" t="s">
        <v>72</v>
      </c>
      <c r="AY119" s="213" t="s">
        <v>164</v>
      </c>
      <c r="BK119" s="215">
        <f>BK120+BK130</f>
        <v>0</v>
      </c>
    </row>
    <row r="120" s="10" customFormat="1" ht="19.92" customHeight="1">
      <c r="B120" s="202"/>
      <c r="C120" s="203"/>
      <c r="D120" s="204" t="s">
        <v>71</v>
      </c>
      <c r="E120" s="216" t="s">
        <v>448</v>
      </c>
      <c r="F120" s="216" t="s">
        <v>449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SUM(P121:P129)</f>
        <v>0</v>
      </c>
      <c r="Q120" s="210"/>
      <c r="R120" s="211">
        <f>SUM(R121:R129)</f>
        <v>0.044449000000000002</v>
      </c>
      <c r="S120" s="210"/>
      <c r="T120" s="212">
        <f>SUM(T121:T129)</f>
        <v>0</v>
      </c>
      <c r="AR120" s="213" t="s">
        <v>82</v>
      </c>
      <c r="AT120" s="214" t="s">
        <v>71</v>
      </c>
      <c r="AU120" s="214" t="s">
        <v>80</v>
      </c>
      <c r="AY120" s="213" t="s">
        <v>164</v>
      </c>
      <c r="BK120" s="215">
        <f>SUM(BK121:BK129)</f>
        <v>0</v>
      </c>
    </row>
    <row r="121" s="1" customFormat="1" ht="25.5" customHeight="1">
      <c r="B121" s="43"/>
      <c r="C121" s="218" t="s">
        <v>274</v>
      </c>
      <c r="D121" s="218" t="s">
        <v>166</v>
      </c>
      <c r="E121" s="219" t="s">
        <v>451</v>
      </c>
      <c r="F121" s="220" t="s">
        <v>452</v>
      </c>
      <c r="G121" s="221" t="s">
        <v>169</v>
      </c>
      <c r="H121" s="222">
        <v>0.878</v>
      </c>
      <c r="I121" s="223"/>
      <c r="J121" s="224">
        <f>ROUND(I121*H121,2)</f>
        <v>0</v>
      </c>
      <c r="K121" s="220" t="s">
        <v>170</v>
      </c>
      <c r="L121" s="69"/>
      <c r="M121" s="225" t="s">
        <v>21</v>
      </c>
      <c r="N121" s="226" t="s">
        <v>43</v>
      </c>
      <c r="O121" s="44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AR121" s="21" t="s">
        <v>183</v>
      </c>
      <c r="AT121" s="21" t="s">
        <v>166</v>
      </c>
      <c r="AU121" s="21" t="s">
        <v>82</v>
      </c>
      <c r="AY121" s="21" t="s">
        <v>164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21" t="s">
        <v>80</v>
      </c>
      <c r="BK121" s="229">
        <f>ROUND(I121*H121,2)</f>
        <v>0</v>
      </c>
      <c r="BL121" s="21" t="s">
        <v>183</v>
      </c>
      <c r="BM121" s="21" t="s">
        <v>692</v>
      </c>
    </row>
    <row r="122" s="1" customFormat="1" ht="16.5" customHeight="1">
      <c r="B122" s="43"/>
      <c r="C122" s="241" t="s">
        <v>278</v>
      </c>
      <c r="D122" s="241" t="s">
        <v>225</v>
      </c>
      <c r="E122" s="242" t="s">
        <v>455</v>
      </c>
      <c r="F122" s="243" t="s">
        <v>456</v>
      </c>
      <c r="G122" s="244" t="s">
        <v>285</v>
      </c>
      <c r="H122" s="245">
        <v>0.087999999999999995</v>
      </c>
      <c r="I122" s="246"/>
      <c r="J122" s="247">
        <f>ROUND(I122*H122,2)</f>
        <v>0</v>
      </c>
      <c r="K122" s="243" t="s">
        <v>170</v>
      </c>
      <c r="L122" s="248"/>
      <c r="M122" s="249" t="s">
        <v>21</v>
      </c>
      <c r="N122" s="250" t="s">
        <v>43</v>
      </c>
      <c r="O122" s="44"/>
      <c r="P122" s="227">
        <f>O122*H122</f>
        <v>0</v>
      </c>
      <c r="Q122" s="227">
        <v>0.001</v>
      </c>
      <c r="R122" s="227">
        <f>Q122*H122</f>
        <v>8.7999999999999998E-05</v>
      </c>
      <c r="S122" s="227">
        <v>0</v>
      </c>
      <c r="T122" s="228">
        <f>S122*H122</f>
        <v>0</v>
      </c>
      <c r="AR122" s="21" t="s">
        <v>305</v>
      </c>
      <c r="AT122" s="21" t="s">
        <v>225</v>
      </c>
      <c r="AU122" s="21" t="s">
        <v>82</v>
      </c>
      <c r="AY122" s="21" t="s">
        <v>164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21" t="s">
        <v>80</v>
      </c>
      <c r="BK122" s="229">
        <f>ROUND(I122*H122,2)</f>
        <v>0</v>
      </c>
      <c r="BL122" s="21" t="s">
        <v>183</v>
      </c>
      <c r="BM122" s="21" t="s">
        <v>693</v>
      </c>
    </row>
    <row r="123" s="1" customFormat="1" ht="25.5" customHeight="1">
      <c r="B123" s="43"/>
      <c r="C123" s="218" t="s">
        <v>282</v>
      </c>
      <c r="D123" s="218" t="s">
        <v>166</v>
      </c>
      <c r="E123" s="219" t="s">
        <v>459</v>
      </c>
      <c r="F123" s="220" t="s">
        <v>460</v>
      </c>
      <c r="G123" s="221" t="s">
        <v>169</v>
      </c>
      <c r="H123" s="222">
        <v>21</v>
      </c>
      <c r="I123" s="223"/>
      <c r="J123" s="224">
        <f>ROUND(I123*H123,2)</f>
        <v>0</v>
      </c>
      <c r="K123" s="220" t="s">
        <v>21</v>
      </c>
      <c r="L123" s="69"/>
      <c r="M123" s="225" t="s">
        <v>21</v>
      </c>
      <c r="N123" s="226" t="s">
        <v>43</v>
      </c>
      <c r="O123" s="44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AR123" s="21" t="s">
        <v>183</v>
      </c>
      <c r="AT123" s="21" t="s">
        <v>166</v>
      </c>
      <c r="AU123" s="21" t="s">
        <v>82</v>
      </c>
      <c r="AY123" s="21" t="s">
        <v>164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21" t="s">
        <v>80</v>
      </c>
      <c r="BK123" s="229">
        <f>ROUND(I123*H123,2)</f>
        <v>0</v>
      </c>
      <c r="BL123" s="21" t="s">
        <v>183</v>
      </c>
      <c r="BM123" s="21" t="s">
        <v>694</v>
      </c>
    </row>
    <row r="124" s="1" customFormat="1" ht="38.25" customHeight="1">
      <c r="B124" s="43"/>
      <c r="C124" s="241" t="s">
        <v>287</v>
      </c>
      <c r="D124" s="241" t="s">
        <v>225</v>
      </c>
      <c r="E124" s="242" t="s">
        <v>463</v>
      </c>
      <c r="F124" s="243" t="s">
        <v>464</v>
      </c>
      <c r="G124" s="244" t="s">
        <v>263</v>
      </c>
      <c r="H124" s="245">
        <v>21</v>
      </c>
      <c r="I124" s="246"/>
      <c r="J124" s="247">
        <f>ROUND(I124*H124,2)</f>
        <v>0</v>
      </c>
      <c r="K124" s="243" t="s">
        <v>21</v>
      </c>
      <c r="L124" s="248"/>
      <c r="M124" s="249" t="s">
        <v>21</v>
      </c>
      <c r="N124" s="250" t="s">
        <v>43</v>
      </c>
      <c r="O124" s="44"/>
      <c r="P124" s="227">
        <f>O124*H124</f>
        <v>0</v>
      </c>
      <c r="Q124" s="227">
        <v>0.001</v>
      </c>
      <c r="R124" s="227">
        <f>Q124*H124</f>
        <v>0.021000000000000001</v>
      </c>
      <c r="S124" s="227">
        <v>0</v>
      </c>
      <c r="T124" s="228">
        <f>S124*H124</f>
        <v>0</v>
      </c>
      <c r="AR124" s="21" t="s">
        <v>305</v>
      </c>
      <c r="AT124" s="21" t="s">
        <v>225</v>
      </c>
      <c r="AU124" s="21" t="s">
        <v>82</v>
      </c>
      <c r="AY124" s="21" t="s">
        <v>164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21" t="s">
        <v>80</v>
      </c>
      <c r="BK124" s="229">
        <f>ROUND(I124*H124,2)</f>
        <v>0</v>
      </c>
      <c r="BL124" s="21" t="s">
        <v>183</v>
      </c>
      <c r="BM124" s="21" t="s">
        <v>695</v>
      </c>
    </row>
    <row r="125" s="1" customFormat="1" ht="16.5" customHeight="1">
      <c r="B125" s="43"/>
      <c r="C125" s="218" t="s">
        <v>291</v>
      </c>
      <c r="D125" s="218" t="s">
        <v>166</v>
      </c>
      <c r="E125" s="219" t="s">
        <v>471</v>
      </c>
      <c r="F125" s="220" t="s">
        <v>472</v>
      </c>
      <c r="G125" s="221" t="s">
        <v>258</v>
      </c>
      <c r="H125" s="222">
        <v>19.5</v>
      </c>
      <c r="I125" s="223"/>
      <c r="J125" s="224">
        <f>ROUND(I125*H125,2)</f>
        <v>0</v>
      </c>
      <c r="K125" s="220" t="s">
        <v>21</v>
      </c>
      <c r="L125" s="69"/>
      <c r="M125" s="225" t="s">
        <v>21</v>
      </c>
      <c r="N125" s="226" t="s">
        <v>43</v>
      </c>
      <c r="O125" s="44"/>
      <c r="P125" s="227">
        <f>O125*H125</f>
        <v>0</v>
      </c>
      <c r="Q125" s="227">
        <v>0.001</v>
      </c>
      <c r="R125" s="227">
        <f>Q125*H125</f>
        <v>0.0195</v>
      </c>
      <c r="S125" s="227">
        <v>0</v>
      </c>
      <c r="T125" s="228">
        <f>S125*H125</f>
        <v>0</v>
      </c>
      <c r="AR125" s="21" t="s">
        <v>183</v>
      </c>
      <c r="AT125" s="21" t="s">
        <v>166</v>
      </c>
      <c r="AU125" s="21" t="s">
        <v>82</v>
      </c>
      <c r="AY125" s="21" t="s">
        <v>164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21" t="s">
        <v>80</v>
      </c>
      <c r="BK125" s="229">
        <f>ROUND(I125*H125,2)</f>
        <v>0</v>
      </c>
      <c r="BL125" s="21" t="s">
        <v>183</v>
      </c>
      <c r="BM125" s="21" t="s">
        <v>696</v>
      </c>
    </row>
    <row r="126" s="1" customFormat="1" ht="16.5" customHeight="1">
      <c r="B126" s="43"/>
      <c r="C126" s="241" t="s">
        <v>295</v>
      </c>
      <c r="D126" s="241" t="s">
        <v>225</v>
      </c>
      <c r="E126" s="242" t="s">
        <v>475</v>
      </c>
      <c r="F126" s="243" t="s">
        <v>476</v>
      </c>
      <c r="G126" s="244" t="s">
        <v>258</v>
      </c>
      <c r="H126" s="245">
        <v>21.449999999999999</v>
      </c>
      <c r="I126" s="246"/>
      <c r="J126" s="247">
        <f>ROUND(I126*H126,2)</f>
        <v>0</v>
      </c>
      <c r="K126" s="243" t="s">
        <v>170</v>
      </c>
      <c r="L126" s="248"/>
      <c r="M126" s="249" t="s">
        <v>21</v>
      </c>
      <c r="N126" s="250" t="s">
        <v>43</v>
      </c>
      <c r="O126" s="44"/>
      <c r="P126" s="227">
        <f>O126*H126</f>
        <v>0</v>
      </c>
      <c r="Q126" s="227">
        <v>0.00018000000000000001</v>
      </c>
      <c r="R126" s="227">
        <f>Q126*H126</f>
        <v>0.0038610000000000003</v>
      </c>
      <c r="S126" s="227">
        <v>0</v>
      </c>
      <c r="T126" s="228">
        <f>S126*H126</f>
        <v>0</v>
      </c>
      <c r="AR126" s="21" t="s">
        <v>305</v>
      </c>
      <c r="AT126" s="21" t="s">
        <v>225</v>
      </c>
      <c r="AU126" s="21" t="s">
        <v>82</v>
      </c>
      <c r="AY126" s="21" t="s">
        <v>164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21" t="s">
        <v>80</v>
      </c>
      <c r="BK126" s="229">
        <f>ROUND(I126*H126,2)</f>
        <v>0</v>
      </c>
      <c r="BL126" s="21" t="s">
        <v>183</v>
      </c>
      <c r="BM126" s="21" t="s">
        <v>697</v>
      </c>
    </row>
    <row r="127" s="11" customFormat="1">
      <c r="B127" s="230"/>
      <c r="C127" s="231"/>
      <c r="D127" s="232" t="s">
        <v>204</v>
      </c>
      <c r="E127" s="231"/>
      <c r="F127" s="233" t="s">
        <v>698</v>
      </c>
      <c r="G127" s="231"/>
      <c r="H127" s="234">
        <v>21.449999999999999</v>
      </c>
      <c r="I127" s="235"/>
      <c r="J127" s="231"/>
      <c r="K127" s="231"/>
      <c r="L127" s="236"/>
      <c r="M127" s="237"/>
      <c r="N127" s="238"/>
      <c r="O127" s="238"/>
      <c r="P127" s="238"/>
      <c r="Q127" s="238"/>
      <c r="R127" s="238"/>
      <c r="S127" s="238"/>
      <c r="T127" s="239"/>
      <c r="AT127" s="240" t="s">
        <v>204</v>
      </c>
      <c r="AU127" s="240" t="s">
        <v>82</v>
      </c>
      <c r="AV127" s="11" t="s">
        <v>82</v>
      </c>
      <c r="AW127" s="11" t="s">
        <v>6</v>
      </c>
      <c r="AX127" s="11" t="s">
        <v>80</v>
      </c>
      <c r="AY127" s="240" t="s">
        <v>164</v>
      </c>
    </row>
    <row r="128" s="1" customFormat="1" ht="38.25" customHeight="1">
      <c r="B128" s="43"/>
      <c r="C128" s="218" t="s">
        <v>299</v>
      </c>
      <c r="D128" s="218" t="s">
        <v>166</v>
      </c>
      <c r="E128" s="219" t="s">
        <v>480</v>
      </c>
      <c r="F128" s="220" t="s">
        <v>481</v>
      </c>
      <c r="G128" s="221" t="s">
        <v>219</v>
      </c>
      <c r="H128" s="222">
        <v>0.043999999999999997</v>
      </c>
      <c r="I128" s="223"/>
      <c r="J128" s="224">
        <f>ROUND(I128*H128,2)</f>
        <v>0</v>
      </c>
      <c r="K128" s="220" t="s">
        <v>170</v>
      </c>
      <c r="L128" s="69"/>
      <c r="M128" s="225" t="s">
        <v>21</v>
      </c>
      <c r="N128" s="226" t="s">
        <v>43</v>
      </c>
      <c r="O128" s="44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AR128" s="21" t="s">
        <v>183</v>
      </c>
      <c r="AT128" s="21" t="s">
        <v>166</v>
      </c>
      <c r="AU128" s="21" t="s">
        <v>82</v>
      </c>
      <c r="AY128" s="21" t="s">
        <v>164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21" t="s">
        <v>80</v>
      </c>
      <c r="BK128" s="229">
        <f>ROUND(I128*H128,2)</f>
        <v>0</v>
      </c>
      <c r="BL128" s="21" t="s">
        <v>183</v>
      </c>
      <c r="BM128" s="21" t="s">
        <v>699</v>
      </c>
    </row>
    <row r="129" s="1" customFormat="1" ht="38.25" customHeight="1">
      <c r="B129" s="43"/>
      <c r="C129" s="218" t="s">
        <v>305</v>
      </c>
      <c r="D129" s="218" t="s">
        <v>166</v>
      </c>
      <c r="E129" s="219" t="s">
        <v>484</v>
      </c>
      <c r="F129" s="220" t="s">
        <v>485</v>
      </c>
      <c r="G129" s="221" t="s">
        <v>219</v>
      </c>
      <c r="H129" s="222">
        <v>0.043999999999999997</v>
      </c>
      <c r="I129" s="223"/>
      <c r="J129" s="224">
        <f>ROUND(I129*H129,2)</f>
        <v>0</v>
      </c>
      <c r="K129" s="220" t="s">
        <v>170</v>
      </c>
      <c r="L129" s="69"/>
      <c r="M129" s="225" t="s">
        <v>21</v>
      </c>
      <c r="N129" s="226" t="s">
        <v>43</v>
      </c>
      <c r="O129" s="44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AR129" s="21" t="s">
        <v>183</v>
      </c>
      <c r="AT129" s="21" t="s">
        <v>166</v>
      </c>
      <c r="AU129" s="21" t="s">
        <v>82</v>
      </c>
      <c r="AY129" s="21" t="s">
        <v>164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21" t="s">
        <v>80</v>
      </c>
      <c r="BK129" s="229">
        <f>ROUND(I129*H129,2)</f>
        <v>0</v>
      </c>
      <c r="BL129" s="21" t="s">
        <v>183</v>
      </c>
      <c r="BM129" s="21" t="s">
        <v>700</v>
      </c>
    </row>
    <row r="130" s="10" customFormat="1" ht="29.88" customHeight="1">
      <c r="B130" s="202"/>
      <c r="C130" s="203"/>
      <c r="D130" s="204" t="s">
        <v>71</v>
      </c>
      <c r="E130" s="216" t="s">
        <v>505</v>
      </c>
      <c r="F130" s="216" t="s">
        <v>506</v>
      </c>
      <c r="G130" s="203"/>
      <c r="H130" s="203"/>
      <c r="I130" s="206"/>
      <c r="J130" s="217">
        <f>BK130</f>
        <v>0</v>
      </c>
      <c r="K130" s="203"/>
      <c r="L130" s="208"/>
      <c r="M130" s="209"/>
      <c r="N130" s="210"/>
      <c r="O130" s="210"/>
      <c r="P130" s="211">
        <f>SUM(P131:P140)</f>
        <v>0</v>
      </c>
      <c r="Q130" s="210"/>
      <c r="R130" s="211">
        <f>SUM(R131:R140)</f>
        <v>0.19109999999999999</v>
      </c>
      <c r="S130" s="210"/>
      <c r="T130" s="212">
        <f>SUM(T131:T140)</f>
        <v>0</v>
      </c>
      <c r="AR130" s="213" t="s">
        <v>82</v>
      </c>
      <c r="AT130" s="214" t="s">
        <v>71</v>
      </c>
      <c r="AU130" s="214" t="s">
        <v>80</v>
      </c>
      <c r="AY130" s="213" t="s">
        <v>164</v>
      </c>
      <c r="BK130" s="215">
        <f>SUM(BK131:BK140)</f>
        <v>0</v>
      </c>
    </row>
    <row r="131" s="1" customFormat="1" ht="16.5" customHeight="1">
      <c r="B131" s="43"/>
      <c r="C131" s="218" t="s">
        <v>309</v>
      </c>
      <c r="D131" s="218" t="s">
        <v>166</v>
      </c>
      <c r="E131" s="219" t="s">
        <v>508</v>
      </c>
      <c r="F131" s="220" t="s">
        <v>509</v>
      </c>
      <c r="G131" s="221" t="s">
        <v>169</v>
      </c>
      <c r="H131" s="222">
        <v>21</v>
      </c>
      <c r="I131" s="223"/>
      <c r="J131" s="224">
        <f>ROUND(I131*H131,2)</f>
        <v>0</v>
      </c>
      <c r="K131" s="220" t="s">
        <v>170</v>
      </c>
      <c r="L131" s="69"/>
      <c r="M131" s="225" t="s">
        <v>21</v>
      </c>
      <c r="N131" s="226" t="s">
        <v>43</v>
      </c>
      <c r="O131" s="44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AR131" s="21" t="s">
        <v>183</v>
      </c>
      <c r="AT131" s="21" t="s">
        <v>166</v>
      </c>
      <c r="AU131" s="21" t="s">
        <v>82</v>
      </c>
      <c r="AY131" s="21" t="s">
        <v>164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21" t="s">
        <v>80</v>
      </c>
      <c r="BK131" s="229">
        <f>ROUND(I131*H131,2)</f>
        <v>0</v>
      </c>
      <c r="BL131" s="21" t="s">
        <v>183</v>
      </c>
      <c r="BM131" s="21" t="s">
        <v>701</v>
      </c>
    </row>
    <row r="132" s="1" customFormat="1" ht="16.5" customHeight="1">
      <c r="B132" s="43"/>
      <c r="C132" s="218" t="s">
        <v>314</v>
      </c>
      <c r="D132" s="218" t="s">
        <v>166</v>
      </c>
      <c r="E132" s="219" t="s">
        <v>512</v>
      </c>
      <c r="F132" s="220" t="s">
        <v>513</v>
      </c>
      <c r="G132" s="221" t="s">
        <v>169</v>
      </c>
      <c r="H132" s="222">
        <v>21</v>
      </c>
      <c r="I132" s="223"/>
      <c r="J132" s="224">
        <f>ROUND(I132*H132,2)</f>
        <v>0</v>
      </c>
      <c r="K132" s="220" t="s">
        <v>170</v>
      </c>
      <c r="L132" s="69"/>
      <c r="M132" s="225" t="s">
        <v>21</v>
      </c>
      <c r="N132" s="226" t="s">
        <v>43</v>
      </c>
      <c r="O132" s="44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AR132" s="21" t="s">
        <v>183</v>
      </c>
      <c r="AT132" s="21" t="s">
        <v>166</v>
      </c>
      <c r="AU132" s="21" t="s">
        <v>82</v>
      </c>
      <c r="AY132" s="21" t="s">
        <v>164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21" t="s">
        <v>80</v>
      </c>
      <c r="BK132" s="229">
        <f>ROUND(I132*H132,2)</f>
        <v>0</v>
      </c>
      <c r="BL132" s="21" t="s">
        <v>183</v>
      </c>
      <c r="BM132" s="21" t="s">
        <v>702</v>
      </c>
    </row>
    <row r="133" s="1" customFormat="1" ht="25.5" customHeight="1">
      <c r="B133" s="43"/>
      <c r="C133" s="218" t="s">
        <v>319</v>
      </c>
      <c r="D133" s="218" t="s">
        <v>166</v>
      </c>
      <c r="E133" s="219" t="s">
        <v>516</v>
      </c>
      <c r="F133" s="220" t="s">
        <v>517</v>
      </c>
      <c r="G133" s="221" t="s">
        <v>169</v>
      </c>
      <c r="H133" s="222">
        <v>21</v>
      </c>
      <c r="I133" s="223"/>
      <c r="J133" s="224">
        <f>ROUND(I133*H133,2)</f>
        <v>0</v>
      </c>
      <c r="K133" s="220" t="s">
        <v>170</v>
      </c>
      <c r="L133" s="69"/>
      <c r="M133" s="225" t="s">
        <v>21</v>
      </c>
      <c r="N133" s="226" t="s">
        <v>43</v>
      </c>
      <c r="O133" s="44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AR133" s="21" t="s">
        <v>183</v>
      </c>
      <c r="AT133" s="21" t="s">
        <v>166</v>
      </c>
      <c r="AU133" s="21" t="s">
        <v>82</v>
      </c>
      <c r="AY133" s="21" t="s">
        <v>164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21" t="s">
        <v>80</v>
      </c>
      <c r="BK133" s="229">
        <f>ROUND(I133*H133,2)</f>
        <v>0</v>
      </c>
      <c r="BL133" s="21" t="s">
        <v>183</v>
      </c>
      <c r="BM133" s="21" t="s">
        <v>703</v>
      </c>
    </row>
    <row r="134" s="1" customFormat="1" ht="16.5" customHeight="1">
      <c r="B134" s="43"/>
      <c r="C134" s="241" t="s">
        <v>325</v>
      </c>
      <c r="D134" s="241" t="s">
        <v>225</v>
      </c>
      <c r="E134" s="242" t="s">
        <v>520</v>
      </c>
      <c r="F134" s="243" t="s">
        <v>521</v>
      </c>
      <c r="G134" s="244" t="s">
        <v>285</v>
      </c>
      <c r="H134" s="245">
        <v>12.6</v>
      </c>
      <c r="I134" s="246"/>
      <c r="J134" s="247">
        <f>ROUND(I134*H134,2)</f>
        <v>0</v>
      </c>
      <c r="K134" s="243" t="s">
        <v>21</v>
      </c>
      <c r="L134" s="248"/>
      <c r="M134" s="249" t="s">
        <v>21</v>
      </c>
      <c r="N134" s="250" t="s">
        <v>43</v>
      </c>
      <c r="O134" s="44"/>
      <c r="P134" s="227">
        <f>O134*H134</f>
        <v>0</v>
      </c>
      <c r="Q134" s="227">
        <v>0.001</v>
      </c>
      <c r="R134" s="227">
        <f>Q134*H134</f>
        <v>0.0126</v>
      </c>
      <c r="S134" s="227">
        <v>0</v>
      </c>
      <c r="T134" s="228">
        <f>S134*H134</f>
        <v>0</v>
      </c>
      <c r="AR134" s="21" t="s">
        <v>305</v>
      </c>
      <c r="AT134" s="21" t="s">
        <v>225</v>
      </c>
      <c r="AU134" s="21" t="s">
        <v>82</v>
      </c>
      <c r="AY134" s="21" t="s">
        <v>164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21" t="s">
        <v>80</v>
      </c>
      <c r="BK134" s="229">
        <f>ROUND(I134*H134,2)</f>
        <v>0</v>
      </c>
      <c r="BL134" s="21" t="s">
        <v>183</v>
      </c>
      <c r="BM134" s="21" t="s">
        <v>704</v>
      </c>
    </row>
    <row r="135" s="1" customFormat="1" ht="25.5" customHeight="1">
      <c r="B135" s="43"/>
      <c r="C135" s="218" t="s">
        <v>329</v>
      </c>
      <c r="D135" s="218" t="s">
        <v>166</v>
      </c>
      <c r="E135" s="219" t="s">
        <v>524</v>
      </c>
      <c r="F135" s="220" t="s">
        <v>525</v>
      </c>
      <c r="G135" s="221" t="s">
        <v>169</v>
      </c>
      <c r="H135" s="222">
        <v>21</v>
      </c>
      <c r="I135" s="223"/>
      <c r="J135" s="224">
        <f>ROUND(I135*H135,2)</f>
        <v>0</v>
      </c>
      <c r="K135" s="220" t="s">
        <v>170</v>
      </c>
      <c r="L135" s="69"/>
      <c r="M135" s="225" t="s">
        <v>21</v>
      </c>
      <c r="N135" s="226" t="s">
        <v>43</v>
      </c>
      <c r="O135" s="44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AR135" s="21" t="s">
        <v>183</v>
      </c>
      <c r="AT135" s="21" t="s">
        <v>166</v>
      </c>
      <c r="AU135" s="21" t="s">
        <v>82</v>
      </c>
      <c r="AY135" s="21" t="s">
        <v>164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21" t="s">
        <v>80</v>
      </c>
      <c r="BK135" s="229">
        <f>ROUND(I135*H135,2)</f>
        <v>0</v>
      </c>
      <c r="BL135" s="21" t="s">
        <v>183</v>
      </c>
      <c r="BM135" s="21" t="s">
        <v>705</v>
      </c>
    </row>
    <row r="136" s="1" customFormat="1" ht="16.5" customHeight="1">
      <c r="B136" s="43"/>
      <c r="C136" s="241" t="s">
        <v>336</v>
      </c>
      <c r="D136" s="241" t="s">
        <v>225</v>
      </c>
      <c r="E136" s="242" t="s">
        <v>528</v>
      </c>
      <c r="F136" s="243" t="s">
        <v>529</v>
      </c>
      <c r="G136" s="244" t="s">
        <v>285</v>
      </c>
      <c r="H136" s="245">
        <v>126</v>
      </c>
      <c r="I136" s="246"/>
      <c r="J136" s="247">
        <f>ROUND(I136*H136,2)</f>
        <v>0</v>
      </c>
      <c r="K136" s="243" t="s">
        <v>21</v>
      </c>
      <c r="L136" s="248"/>
      <c r="M136" s="249" t="s">
        <v>21</v>
      </c>
      <c r="N136" s="250" t="s">
        <v>43</v>
      </c>
      <c r="O136" s="44"/>
      <c r="P136" s="227">
        <f>O136*H136</f>
        <v>0</v>
      </c>
      <c r="Q136" s="227">
        <v>0.001</v>
      </c>
      <c r="R136" s="227">
        <f>Q136*H136</f>
        <v>0.126</v>
      </c>
      <c r="S136" s="227">
        <v>0</v>
      </c>
      <c r="T136" s="228">
        <f>S136*H136</f>
        <v>0</v>
      </c>
      <c r="AR136" s="21" t="s">
        <v>305</v>
      </c>
      <c r="AT136" s="21" t="s">
        <v>225</v>
      </c>
      <c r="AU136" s="21" t="s">
        <v>82</v>
      </c>
      <c r="AY136" s="21" t="s">
        <v>164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21" t="s">
        <v>80</v>
      </c>
      <c r="BK136" s="229">
        <f>ROUND(I136*H136,2)</f>
        <v>0</v>
      </c>
      <c r="BL136" s="21" t="s">
        <v>183</v>
      </c>
      <c r="BM136" s="21" t="s">
        <v>706</v>
      </c>
    </row>
    <row r="137" s="1" customFormat="1" ht="38.25" customHeight="1">
      <c r="B137" s="43"/>
      <c r="C137" s="218" t="s">
        <v>340</v>
      </c>
      <c r="D137" s="218" t="s">
        <v>166</v>
      </c>
      <c r="E137" s="219" t="s">
        <v>532</v>
      </c>
      <c r="F137" s="220" t="s">
        <v>533</v>
      </c>
      <c r="G137" s="221" t="s">
        <v>169</v>
      </c>
      <c r="H137" s="222">
        <v>21</v>
      </c>
      <c r="I137" s="223"/>
      <c r="J137" s="224">
        <f>ROUND(I137*H137,2)</f>
        <v>0</v>
      </c>
      <c r="K137" s="220" t="s">
        <v>170</v>
      </c>
      <c r="L137" s="69"/>
      <c r="M137" s="225" t="s">
        <v>21</v>
      </c>
      <c r="N137" s="226" t="s">
        <v>43</v>
      </c>
      <c r="O137" s="44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AR137" s="21" t="s">
        <v>183</v>
      </c>
      <c r="AT137" s="21" t="s">
        <v>166</v>
      </c>
      <c r="AU137" s="21" t="s">
        <v>82</v>
      </c>
      <c r="AY137" s="21" t="s">
        <v>164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21" t="s">
        <v>80</v>
      </c>
      <c r="BK137" s="229">
        <f>ROUND(I137*H137,2)</f>
        <v>0</v>
      </c>
      <c r="BL137" s="21" t="s">
        <v>183</v>
      </c>
      <c r="BM137" s="21" t="s">
        <v>707</v>
      </c>
    </row>
    <row r="138" s="1" customFormat="1" ht="38.25" customHeight="1">
      <c r="B138" s="43"/>
      <c r="C138" s="241" t="s">
        <v>344</v>
      </c>
      <c r="D138" s="241" t="s">
        <v>225</v>
      </c>
      <c r="E138" s="242" t="s">
        <v>536</v>
      </c>
      <c r="F138" s="243" t="s">
        <v>537</v>
      </c>
      <c r="G138" s="244" t="s">
        <v>285</v>
      </c>
      <c r="H138" s="245">
        <v>52.5</v>
      </c>
      <c r="I138" s="246"/>
      <c r="J138" s="247">
        <f>ROUND(I138*H138,2)</f>
        <v>0</v>
      </c>
      <c r="K138" s="243" t="s">
        <v>21</v>
      </c>
      <c r="L138" s="248"/>
      <c r="M138" s="249" t="s">
        <v>21</v>
      </c>
      <c r="N138" s="250" t="s">
        <v>43</v>
      </c>
      <c r="O138" s="44"/>
      <c r="P138" s="227">
        <f>O138*H138</f>
        <v>0</v>
      </c>
      <c r="Q138" s="227">
        <v>0.001</v>
      </c>
      <c r="R138" s="227">
        <f>Q138*H138</f>
        <v>0.052499999999999998</v>
      </c>
      <c r="S138" s="227">
        <v>0</v>
      </c>
      <c r="T138" s="228">
        <f>S138*H138</f>
        <v>0</v>
      </c>
      <c r="AR138" s="21" t="s">
        <v>305</v>
      </c>
      <c r="AT138" s="21" t="s">
        <v>225</v>
      </c>
      <c r="AU138" s="21" t="s">
        <v>82</v>
      </c>
      <c r="AY138" s="21" t="s">
        <v>164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21" t="s">
        <v>80</v>
      </c>
      <c r="BK138" s="229">
        <f>ROUND(I138*H138,2)</f>
        <v>0</v>
      </c>
      <c r="BL138" s="21" t="s">
        <v>183</v>
      </c>
      <c r="BM138" s="21" t="s">
        <v>708</v>
      </c>
    </row>
    <row r="139" s="1" customFormat="1" ht="25.5" customHeight="1">
      <c r="B139" s="43"/>
      <c r="C139" s="218" t="s">
        <v>348</v>
      </c>
      <c r="D139" s="218" t="s">
        <v>166</v>
      </c>
      <c r="E139" s="219" t="s">
        <v>548</v>
      </c>
      <c r="F139" s="220" t="s">
        <v>549</v>
      </c>
      <c r="G139" s="221" t="s">
        <v>219</v>
      </c>
      <c r="H139" s="222">
        <v>0.191</v>
      </c>
      <c r="I139" s="223"/>
      <c r="J139" s="224">
        <f>ROUND(I139*H139,2)</f>
        <v>0</v>
      </c>
      <c r="K139" s="220" t="s">
        <v>170</v>
      </c>
      <c r="L139" s="69"/>
      <c r="M139" s="225" t="s">
        <v>21</v>
      </c>
      <c r="N139" s="226" t="s">
        <v>43</v>
      </c>
      <c r="O139" s="44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AR139" s="21" t="s">
        <v>183</v>
      </c>
      <c r="AT139" s="21" t="s">
        <v>166</v>
      </c>
      <c r="AU139" s="21" t="s">
        <v>82</v>
      </c>
      <c r="AY139" s="21" t="s">
        <v>164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21" t="s">
        <v>80</v>
      </c>
      <c r="BK139" s="229">
        <f>ROUND(I139*H139,2)</f>
        <v>0</v>
      </c>
      <c r="BL139" s="21" t="s">
        <v>183</v>
      </c>
      <c r="BM139" s="21" t="s">
        <v>709</v>
      </c>
    </row>
    <row r="140" s="1" customFormat="1" ht="38.25" customHeight="1">
      <c r="B140" s="43"/>
      <c r="C140" s="218" t="s">
        <v>352</v>
      </c>
      <c r="D140" s="218" t="s">
        <v>166</v>
      </c>
      <c r="E140" s="219" t="s">
        <v>552</v>
      </c>
      <c r="F140" s="220" t="s">
        <v>553</v>
      </c>
      <c r="G140" s="221" t="s">
        <v>219</v>
      </c>
      <c r="H140" s="222">
        <v>0.191</v>
      </c>
      <c r="I140" s="223"/>
      <c r="J140" s="224">
        <f>ROUND(I140*H140,2)</f>
        <v>0</v>
      </c>
      <c r="K140" s="220" t="s">
        <v>170</v>
      </c>
      <c r="L140" s="69"/>
      <c r="M140" s="225" t="s">
        <v>21</v>
      </c>
      <c r="N140" s="251" t="s">
        <v>43</v>
      </c>
      <c r="O140" s="252"/>
      <c r="P140" s="253">
        <f>O140*H140</f>
        <v>0</v>
      </c>
      <c r="Q140" s="253">
        <v>0</v>
      </c>
      <c r="R140" s="253">
        <f>Q140*H140</f>
        <v>0</v>
      </c>
      <c r="S140" s="253">
        <v>0</v>
      </c>
      <c r="T140" s="254">
        <f>S140*H140</f>
        <v>0</v>
      </c>
      <c r="AR140" s="21" t="s">
        <v>183</v>
      </c>
      <c r="AT140" s="21" t="s">
        <v>166</v>
      </c>
      <c r="AU140" s="21" t="s">
        <v>82</v>
      </c>
      <c r="AY140" s="21" t="s">
        <v>164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21" t="s">
        <v>80</v>
      </c>
      <c r="BK140" s="229">
        <f>ROUND(I140*H140,2)</f>
        <v>0</v>
      </c>
      <c r="BL140" s="21" t="s">
        <v>183</v>
      </c>
      <c r="BM140" s="21" t="s">
        <v>710</v>
      </c>
    </row>
    <row r="141" s="1" customFormat="1" ht="6.96" customHeight="1">
      <c r="B141" s="64"/>
      <c r="C141" s="65"/>
      <c r="D141" s="65"/>
      <c r="E141" s="65"/>
      <c r="F141" s="65"/>
      <c r="G141" s="65"/>
      <c r="H141" s="65"/>
      <c r="I141" s="163"/>
      <c r="J141" s="65"/>
      <c r="K141" s="65"/>
      <c r="L141" s="69"/>
    </row>
  </sheetData>
  <sheetProtection sheet="1" autoFilter="0" formatColumns="0" formatRows="0" objects="1" scenarios="1" spinCount="100000" saltValue="GQEpccSrSbRAqnWIJagr5yGAAT0CT69mm1XIQSKu+NUmh26FODUvrCGUMsktx2sxTeWMWH921jaHDNQ3l2f0OQ==" hashValue="4tbPzfebFCrGBxP4XTb4bAZSu7roQ420Hh6sTeLOayUhBqepy2U8yeR/WHr5e8oGgPT3pZ1rjUawA8bal+CCpQ==" algorithmName="SHA-512" password="CC35"/>
  <autoFilter ref="C85:K140"/>
  <mergeCells count="10">
    <mergeCell ref="E7:H7"/>
    <mergeCell ref="E9:H9"/>
    <mergeCell ref="E24:H24"/>
    <mergeCell ref="E45:H45"/>
    <mergeCell ref="E47:H47"/>
    <mergeCell ref="J51:J52"/>
    <mergeCell ref="E76:H76"/>
    <mergeCell ref="E78:H78"/>
    <mergeCell ref="G1:H1"/>
    <mergeCell ref="L2:V2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3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34"/>
      <c r="C1" s="134"/>
      <c r="D1" s="135" t="s">
        <v>1</v>
      </c>
      <c r="E1" s="134"/>
      <c r="F1" s="136" t="s">
        <v>110</v>
      </c>
      <c r="G1" s="136" t="s">
        <v>111</v>
      </c>
      <c r="H1" s="136"/>
      <c r="I1" s="137"/>
      <c r="J1" s="136" t="s">
        <v>112</v>
      </c>
      <c r="K1" s="135" t="s">
        <v>113</v>
      </c>
      <c r="L1" s="136" t="s">
        <v>114</v>
      </c>
      <c r="M1" s="136"/>
      <c r="N1" s="136"/>
      <c r="O1" s="136"/>
      <c r="P1" s="136"/>
      <c r="Q1" s="136"/>
      <c r="R1" s="136"/>
      <c r="S1" s="136"/>
      <c r="T1" s="136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88</v>
      </c>
    </row>
    <row r="3" ht="6.96" customHeight="1">
      <c r="B3" s="22"/>
      <c r="C3" s="23"/>
      <c r="D3" s="23"/>
      <c r="E3" s="23"/>
      <c r="F3" s="23"/>
      <c r="G3" s="23"/>
      <c r="H3" s="23"/>
      <c r="I3" s="138"/>
      <c r="J3" s="23"/>
      <c r="K3" s="24"/>
      <c r="AT3" s="21" t="s">
        <v>82</v>
      </c>
    </row>
    <row r="4" ht="36.96" customHeight="1">
      <c r="B4" s="25"/>
      <c r="C4" s="26"/>
      <c r="D4" s="27" t="s">
        <v>115</v>
      </c>
      <c r="E4" s="26"/>
      <c r="F4" s="26"/>
      <c r="G4" s="26"/>
      <c r="H4" s="26"/>
      <c r="I4" s="139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39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39"/>
      <c r="J6" s="26"/>
      <c r="K6" s="28"/>
    </row>
    <row r="7" ht="16.5" customHeight="1">
      <c r="B7" s="25"/>
      <c r="C7" s="26"/>
      <c r="D7" s="26"/>
      <c r="E7" s="140" t="str">
        <f>'Rekapitulace stavby'!K6</f>
        <v>Oprava podlah v dílnách areálu TSS</v>
      </c>
      <c r="F7" s="37"/>
      <c r="G7" s="37"/>
      <c r="H7" s="37"/>
      <c r="I7" s="139"/>
      <c r="J7" s="26"/>
      <c r="K7" s="28"/>
    </row>
    <row r="8" s="1" customFormat="1">
      <c r="B8" s="43"/>
      <c r="C8" s="44"/>
      <c r="D8" s="37" t="s">
        <v>116</v>
      </c>
      <c r="E8" s="44"/>
      <c r="F8" s="44"/>
      <c r="G8" s="44"/>
      <c r="H8" s="44"/>
      <c r="I8" s="141"/>
      <c r="J8" s="44"/>
      <c r="K8" s="48"/>
    </row>
    <row r="9" s="1" customFormat="1" ht="36.96" customHeight="1">
      <c r="B9" s="43"/>
      <c r="C9" s="44"/>
      <c r="D9" s="44"/>
      <c r="E9" s="142" t="s">
        <v>711</v>
      </c>
      <c r="F9" s="44"/>
      <c r="G9" s="44"/>
      <c r="H9" s="44"/>
      <c r="I9" s="141"/>
      <c r="J9" s="44"/>
      <c r="K9" s="48"/>
    </row>
    <row r="10" s="1" customFormat="1">
      <c r="B10" s="43"/>
      <c r="C10" s="44"/>
      <c r="D10" s="44"/>
      <c r="E10" s="44"/>
      <c r="F10" s="44"/>
      <c r="G10" s="44"/>
      <c r="H10" s="44"/>
      <c r="I10" s="141"/>
      <c r="J10" s="44"/>
      <c r="K10" s="48"/>
    </row>
    <row r="11" s="1" customFormat="1" ht="14.4" customHeight="1">
      <c r="B11" s="43"/>
      <c r="C11" s="44"/>
      <c r="D11" s="37" t="s">
        <v>20</v>
      </c>
      <c r="E11" s="44"/>
      <c r="F11" s="32" t="s">
        <v>21</v>
      </c>
      <c r="G11" s="44"/>
      <c r="H11" s="44"/>
      <c r="I11" s="143" t="s">
        <v>22</v>
      </c>
      <c r="J11" s="32" t="s">
        <v>21</v>
      </c>
      <c r="K11" s="48"/>
    </row>
    <row r="12" s="1" customFormat="1" ht="14.4" customHeight="1">
      <c r="B12" s="43"/>
      <c r="C12" s="44"/>
      <c r="D12" s="37" t="s">
        <v>23</v>
      </c>
      <c r="E12" s="44"/>
      <c r="F12" s="32" t="s">
        <v>24</v>
      </c>
      <c r="G12" s="44"/>
      <c r="H12" s="44"/>
      <c r="I12" s="143" t="s">
        <v>25</v>
      </c>
      <c r="J12" s="144" t="str">
        <f>'Rekapitulace stavby'!AN8</f>
        <v>26. 7. 2017</v>
      </c>
      <c r="K12" s="48"/>
    </row>
    <row r="13" s="1" customFormat="1" ht="10.8" customHeight="1">
      <c r="B13" s="43"/>
      <c r="C13" s="44"/>
      <c r="D13" s="44"/>
      <c r="E13" s="44"/>
      <c r="F13" s="44"/>
      <c r="G13" s="44"/>
      <c r="H13" s="44"/>
      <c r="I13" s="141"/>
      <c r="J13" s="44"/>
      <c r="K13" s="48"/>
    </row>
    <row r="14" s="1" customFormat="1" ht="14.4" customHeight="1">
      <c r="B14" s="43"/>
      <c r="C14" s="44"/>
      <c r="D14" s="37" t="s">
        <v>27</v>
      </c>
      <c r="E14" s="44"/>
      <c r="F14" s="44"/>
      <c r="G14" s="44"/>
      <c r="H14" s="44"/>
      <c r="I14" s="143" t="s">
        <v>28</v>
      </c>
      <c r="J14" s="32" t="s">
        <v>21</v>
      </c>
      <c r="K14" s="48"/>
    </row>
    <row r="15" s="1" customFormat="1" ht="18" customHeight="1">
      <c r="B15" s="43"/>
      <c r="C15" s="44"/>
      <c r="D15" s="44"/>
      <c r="E15" s="32" t="s">
        <v>29</v>
      </c>
      <c r="F15" s="44"/>
      <c r="G15" s="44"/>
      <c r="H15" s="44"/>
      <c r="I15" s="143" t="s">
        <v>30</v>
      </c>
      <c r="J15" s="32" t="s">
        <v>21</v>
      </c>
      <c r="K15" s="48"/>
    </row>
    <row r="16" s="1" customFormat="1" ht="6.96" customHeight="1">
      <c r="B16" s="43"/>
      <c r="C16" s="44"/>
      <c r="D16" s="44"/>
      <c r="E16" s="44"/>
      <c r="F16" s="44"/>
      <c r="G16" s="44"/>
      <c r="H16" s="44"/>
      <c r="I16" s="141"/>
      <c r="J16" s="44"/>
      <c r="K16" s="48"/>
    </row>
    <row r="17" s="1" customFormat="1" ht="14.4" customHeight="1">
      <c r="B17" s="43"/>
      <c r="C17" s="44"/>
      <c r="D17" s="37" t="s">
        <v>31</v>
      </c>
      <c r="E17" s="44"/>
      <c r="F17" s="44"/>
      <c r="G17" s="44"/>
      <c r="H17" s="44"/>
      <c r="I17" s="143" t="s">
        <v>28</v>
      </c>
      <c r="J17" s="32" t="str">
        <f>IF('Rekapitulace stavby'!AN13="Vyplň údaj","",IF('Rekapitulace stavby'!AN13="","",'Rekapitulace stavby'!AN13))</f>
        <v/>
      </c>
      <c r="K17" s="48"/>
    </row>
    <row r="18" s="1" customFormat="1" ht="18" customHeight="1">
      <c r="B18" s="43"/>
      <c r="C18" s="44"/>
      <c r="D18" s="44"/>
      <c r="E18" s="32" t="str">
        <f>IF('Rekapitulace stavby'!E14="Vyplň údaj","",IF('Rekapitulace stavby'!E14="","",'Rekapitulace stavby'!E14))</f>
        <v/>
      </c>
      <c r="F18" s="44"/>
      <c r="G18" s="44"/>
      <c r="H18" s="44"/>
      <c r="I18" s="143" t="s">
        <v>30</v>
      </c>
      <c r="J18" s="32" t="str">
        <f>IF('Rekapitulace stavby'!AN14="Vyplň údaj","",IF('Rekapitulace stavby'!AN14="","",'Rekapitulace stavby'!AN14))</f>
        <v/>
      </c>
      <c r="K18" s="48"/>
    </row>
    <row r="19" s="1" customFormat="1" ht="6.96" customHeight="1">
      <c r="B19" s="43"/>
      <c r="C19" s="44"/>
      <c r="D19" s="44"/>
      <c r="E19" s="44"/>
      <c r="F19" s="44"/>
      <c r="G19" s="44"/>
      <c r="H19" s="44"/>
      <c r="I19" s="141"/>
      <c r="J19" s="44"/>
      <c r="K19" s="48"/>
    </row>
    <row r="20" s="1" customFormat="1" ht="14.4" customHeight="1">
      <c r="B20" s="43"/>
      <c r="C20" s="44"/>
      <c r="D20" s="37" t="s">
        <v>33</v>
      </c>
      <c r="E20" s="44"/>
      <c r="F20" s="44"/>
      <c r="G20" s="44"/>
      <c r="H20" s="44"/>
      <c r="I20" s="143" t="s">
        <v>28</v>
      </c>
      <c r="J20" s="32" t="s">
        <v>21</v>
      </c>
      <c r="K20" s="48"/>
    </row>
    <row r="21" s="1" customFormat="1" ht="18" customHeight="1">
      <c r="B21" s="43"/>
      <c r="C21" s="44"/>
      <c r="D21" s="44"/>
      <c r="E21" s="32" t="s">
        <v>34</v>
      </c>
      <c r="F21" s="44"/>
      <c r="G21" s="44"/>
      <c r="H21" s="44"/>
      <c r="I21" s="143" t="s">
        <v>30</v>
      </c>
      <c r="J21" s="32" t="s">
        <v>21</v>
      </c>
      <c r="K21" s="48"/>
    </row>
    <row r="22" s="1" customFormat="1" ht="6.96" customHeight="1">
      <c r="B22" s="43"/>
      <c r="C22" s="44"/>
      <c r="D22" s="44"/>
      <c r="E22" s="44"/>
      <c r="F22" s="44"/>
      <c r="G22" s="44"/>
      <c r="H22" s="44"/>
      <c r="I22" s="141"/>
      <c r="J22" s="44"/>
      <c r="K22" s="48"/>
    </row>
    <row r="23" s="1" customFormat="1" ht="14.4" customHeight="1">
      <c r="B23" s="43"/>
      <c r="C23" s="44"/>
      <c r="D23" s="37" t="s">
        <v>36</v>
      </c>
      <c r="E23" s="44"/>
      <c r="F23" s="44"/>
      <c r="G23" s="44"/>
      <c r="H23" s="44"/>
      <c r="I23" s="141"/>
      <c r="J23" s="44"/>
      <c r="K23" s="48"/>
    </row>
    <row r="24" s="6" customFormat="1" ht="16.5" customHeight="1">
      <c r="B24" s="145"/>
      <c r="C24" s="146"/>
      <c r="D24" s="146"/>
      <c r="E24" s="41" t="s">
        <v>21</v>
      </c>
      <c r="F24" s="41"/>
      <c r="G24" s="41"/>
      <c r="H24" s="41"/>
      <c r="I24" s="147"/>
      <c r="J24" s="146"/>
      <c r="K24" s="148"/>
    </row>
    <row r="25" s="1" customFormat="1" ht="6.96" customHeight="1">
      <c r="B25" s="43"/>
      <c r="C25" s="44"/>
      <c r="D25" s="44"/>
      <c r="E25" s="44"/>
      <c r="F25" s="44"/>
      <c r="G25" s="44"/>
      <c r="H25" s="44"/>
      <c r="I25" s="141"/>
      <c r="J25" s="44"/>
      <c r="K25" s="48"/>
    </row>
    <row r="26" s="1" customFormat="1" ht="6.96" customHeight="1">
      <c r="B26" s="43"/>
      <c r="C26" s="44"/>
      <c r="D26" s="103"/>
      <c r="E26" s="103"/>
      <c r="F26" s="103"/>
      <c r="G26" s="103"/>
      <c r="H26" s="103"/>
      <c r="I26" s="149"/>
      <c r="J26" s="103"/>
      <c r="K26" s="150"/>
    </row>
    <row r="27" s="1" customFormat="1" ht="25.44" customHeight="1">
      <c r="B27" s="43"/>
      <c r="C27" s="44"/>
      <c r="D27" s="151" t="s">
        <v>38</v>
      </c>
      <c r="E27" s="44"/>
      <c r="F27" s="44"/>
      <c r="G27" s="44"/>
      <c r="H27" s="44"/>
      <c r="I27" s="141"/>
      <c r="J27" s="152">
        <f>ROUND(J86,2)</f>
        <v>0</v>
      </c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49"/>
      <c r="J28" s="103"/>
      <c r="K28" s="150"/>
    </row>
    <row r="29" s="1" customFormat="1" ht="14.4" customHeight="1">
      <c r="B29" s="43"/>
      <c r="C29" s="44"/>
      <c r="D29" s="44"/>
      <c r="E29" s="44"/>
      <c r="F29" s="49" t="s">
        <v>40</v>
      </c>
      <c r="G29" s="44"/>
      <c r="H29" s="44"/>
      <c r="I29" s="153" t="s">
        <v>39</v>
      </c>
      <c r="J29" s="49" t="s">
        <v>41</v>
      </c>
      <c r="K29" s="48"/>
    </row>
    <row r="30" s="1" customFormat="1" ht="14.4" customHeight="1">
      <c r="B30" s="43"/>
      <c r="C30" s="44"/>
      <c r="D30" s="52" t="s">
        <v>42</v>
      </c>
      <c r="E30" s="52" t="s">
        <v>43</v>
      </c>
      <c r="F30" s="154">
        <f>ROUND(SUM(BE86:BE144), 2)</f>
        <v>0</v>
      </c>
      <c r="G30" s="44"/>
      <c r="H30" s="44"/>
      <c r="I30" s="155">
        <v>0.20999999999999999</v>
      </c>
      <c r="J30" s="154">
        <f>ROUND(ROUND((SUM(BE86:BE144)), 2)*I30, 2)</f>
        <v>0</v>
      </c>
      <c r="K30" s="48"/>
    </row>
    <row r="31" s="1" customFormat="1" ht="14.4" customHeight="1">
      <c r="B31" s="43"/>
      <c r="C31" s="44"/>
      <c r="D31" s="44"/>
      <c r="E31" s="52" t="s">
        <v>44</v>
      </c>
      <c r="F31" s="154">
        <f>ROUND(SUM(BF86:BF144), 2)</f>
        <v>0</v>
      </c>
      <c r="G31" s="44"/>
      <c r="H31" s="44"/>
      <c r="I31" s="155">
        <v>0.14999999999999999</v>
      </c>
      <c r="J31" s="154">
        <f>ROUND(ROUND((SUM(BF86:BF144)), 2)*I31, 2)</f>
        <v>0</v>
      </c>
      <c r="K31" s="48"/>
    </row>
    <row r="32" hidden="1" s="1" customFormat="1" ht="14.4" customHeight="1">
      <c r="B32" s="43"/>
      <c r="C32" s="44"/>
      <c r="D32" s="44"/>
      <c r="E32" s="52" t="s">
        <v>45</v>
      </c>
      <c r="F32" s="154">
        <f>ROUND(SUM(BG86:BG144), 2)</f>
        <v>0</v>
      </c>
      <c r="G32" s="44"/>
      <c r="H32" s="44"/>
      <c r="I32" s="155">
        <v>0.20999999999999999</v>
      </c>
      <c r="J32" s="154">
        <v>0</v>
      </c>
      <c r="K32" s="48"/>
    </row>
    <row r="33" hidden="1" s="1" customFormat="1" ht="14.4" customHeight="1">
      <c r="B33" s="43"/>
      <c r="C33" s="44"/>
      <c r="D33" s="44"/>
      <c r="E33" s="52" t="s">
        <v>46</v>
      </c>
      <c r="F33" s="154">
        <f>ROUND(SUM(BH86:BH144), 2)</f>
        <v>0</v>
      </c>
      <c r="G33" s="44"/>
      <c r="H33" s="44"/>
      <c r="I33" s="155">
        <v>0.14999999999999999</v>
      </c>
      <c r="J33" s="154">
        <v>0</v>
      </c>
      <c r="K33" s="48"/>
    </row>
    <row r="34" hidden="1" s="1" customFormat="1" ht="14.4" customHeight="1">
      <c r="B34" s="43"/>
      <c r="C34" s="44"/>
      <c r="D34" s="44"/>
      <c r="E34" s="52" t="s">
        <v>47</v>
      </c>
      <c r="F34" s="154">
        <f>ROUND(SUM(BI86:BI144), 2)</f>
        <v>0</v>
      </c>
      <c r="G34" s="44"/>
      <c r="H34" s="44"/>
      <c r="I34" s="155">
        <v>0</v>
      </c>
      <c r="J34" s="154">
        <v>0</v>
      </c>
      <c r="K34" s="48"/>
    </row>
    <row r="35" s="1" customFormat="1" ht="6.96" customHeight="1">
      <c r="B35" s="43"/>
      <c r="C35" s="44"/>
      <c r="D35" s="44"/>
      <c r="E35" s="44"/>
      <c r="F35" s="44"/>
      <c r="G35" s="44"/>
      <c r="H35" s="44"/>
      <c r="I35" s="141"/>
      <c r="J35" s="44"/>
      <c r="K35" s="48"/>
    </row>
    <row r="36" s="1" customFormat="1" ht="25.44" customHeight="1">
      <c r="B36" s="43"/>
      <c r="C36" s="156"/>
      <c r="D36" s="157" t="s">
        <v>48</v>
      </c>
      <c r="E36" s="95"/>
      <c r="F36" s="95"/>
      <c r="G36" s="158" t="s">
        <v>49</v>
      </c>
      <c r="H36" s="159" t="s">
        <v>50</v>
      </c>
      <c r="I36" s="160"/>
      <c r="J36" s="161">
        <f>SUM(J27:J34)</f>
        <v>0</v>
      </c>
      <c r="K36" s="162"/>
    </row>
    <row r="37" s="1" customFormat="1" ht="14.4" customHeight="1">
      <c r="B37" s="64"/>
      <c r="C37" s="65"/>
      <c r="D37" s="65"/>
      <c r="E37" s="65"/>
      <c r="F37" s="65"/>
      <c r="G37" s="65"/>
      <c r="H37" s="65"/>
      <c r="I37" s="163"/>
      <c r="J37" s="65"/>
      <c r="K37" s="66"/>
    </row>
    <row r="41" s="1" customFormat="1" ht="6.96" customHeight="1">
      <c r="B41" s="164"/>
      <c r="C41" s="165"/>
      <c r="D41" s="165"/>
      <c r="E41" s="165"/>
      <c r="F41" s="165"/>
      <c r="G41" s="165"/>
      <c r="H41" s="165"/>
      <c r="I41" s="166"/>
      <c r="J41" s="165"/>
      <c r="K41" s="167"/>
    </row>
    <row r="42" s="1" customFormat="1" ht="36.96" customHeight="1">
      <c r="B42" s="43"/>
      <c r="C42" s="27" t="s">
        <v>118</v>
      </c>
      <c r="D42" s="44"/>
      <c r="E42" s="44"/>
      <c r="F42" s="44"/>
      <c r="G42" s="44"/>
      <c r="H42" s="44"/>
      <c r="I42" s="141"/>
      <c r="J42" s="44"/>
      <c r="K42" s="48"/>
    </row>
    <row r="43" s="1" customFormat="1" ht="6.96" customHeight="1">
      <c r="B43" s="43"/>
      <c r="C43" s="44"/>
      <c r="D43" s="44"/>
      <c r="E43" s="44"/>
      <c r="F43" s="44"/>
      <c r="G43" s="44"/>
      <c r="H43" s="44"/>
      <c r="I43" s="141"/>
      <c r="J43" s="44"/>
      <c r="K43" s="48"/>
    </row>
    <row r="44" s="1" customFormat="1" ht="14.4" customHeight="1">
      <c r="B44" s="43"/>
      <c r="C44" s="37" t="s">
        <v>18</v>
      </c>
      <c r="D44" s="44"/>
      <c r="E44" s="44"/>
      <c r="F44" s="44"/>
      <c r="G44" s="44"/>
      <c r="H44" s="44"/>
      <c r="I44" s="141"/>
      <c r="J44" s="44"/>
      <c r="K44" s="48"/>
    </row>
    <row r="45" s="1" customFormat="1" ht="16.5" customHeight="1">
      <c r="B45" s="43"/>
      <c r="C45" s="44"/>
      <c r="D45" s="44"/>
      <c r="E45" s="140" t="str">
        <f>E7</f>
        <v>Oprava podlah v dílnách areálu TSS</v>
      </c>
      <c r="F45" s="37"/>
      <c r="G45" s="37"/>
      <c r="H45" s="37"/>
      <c r="I45" s="141"/>
      <c r="J45" s="44"/>
      <c r="K45" s="48"/>
    </row>
    <row r="46" s="1" customFormat="1" ht="14.4" customHeight="1">
      <c r="B46" s="43"/>
      <c r="C46" s="37" t="s">
        <v>116</v>
      </c>
      <c r="D46" s="44"/>
      <c r="E46" s="44"/>
      <c r="F46" s="44"/>
      <c r="G46" s="44"/>
      <c r="H46" s="44"/>
      <c r="I46" s="141"/>
      <c r="J46" s="44"/>
      <c r="K46" s="48"/>
    </row>
    <row r="47" s="1" customFormat="1" ht="17.25" customHeight="1">
      <c r="B47" s="43"/>
      <c r="C47" s="44"/>
      <c r="D47" s="44"/>
      <c r="E47" s="142" t="str">
        <f>E9</f>
        <v>2017-133-04 - m.č.137 - dílna</v>
      </c>
      <c r="F47" s="44"/>
      <c r="G47" s="44"/>
      <c r="H47" s="44"/>
      <c r="I47" s="141"/>
      <c r="J47" s="44"/>
      <c r="K47" s="48"/>
    </row>
    <row r="48" s="1" customFormat="1" ht="6.96" customHeight="1">
      <c r="B48" s="43"/>
      <c r="C48" s="44"/>
      <c r="D48" s="44"/>
      <c r="E48" s="44"/>
      <c r="F48" s="44"/>
      <c r="G48" s="44"/>
      <c r="H48" s="44"/>
      <c r="I48" s="141"/>
      <c r="J48" s="44"/>
      <c r="K48" s="48"/>
    </row>
    <row r="49" s="1" customFormat="1" ht="18" customHeight="1">
      <c r="B49" s="43"/>
      <c r="C49" s="37" t="s">
        <v>23</v>
      </c>
      <c r="D49" s="44"/>
      <c r="E49" s="44"/>
      <c r="F49" s="32" t="str">
        <f>F12</f>
        <v>ul.Soudní 988, Praha 4</v>
      </c>
      <c r="G49" s="44"/>
      <c r="H49" s="44"/>
      <c r="I49" s="143" t="s">
        <v>25</v>
      </c>
      <c r="J49" s="144" t="str">
        <f>IF(J12="","",J12)</f>
        <v>26. 7. 2017</v>
      </c>
      <c r="K49" s="48"/>
    </row>
    <row r="50" s="1" customFormat="1" ht="6.96" customHeight="1">
      <c r="B50" s="43"/>
      <c r="C50" s="44"/>
      <c r="D50" s="44"/>
      <c r="E50" s="44"/>
      <c r="F50" s="44"/>
      <c r="G50" s="44"/>
      <c r="H50" s="44"/>
      <c r="I50" s="141"/>
      <c r="J50" s="44"/>
      <c r="K50" s="48"/>
    </row>
    <row r="51" s="1" customFormat="1">
      <c r="B51" s="43"/>
      <c r="C51" s="37" t="s">
        <v>27</v>
      </c>
      <c r="D51" s="44"/>
      <c r="E51" s="44"/>
      <c r="F51" s="32" t="str">
        <f>E15</f>
        <v>Vězeňská služba ČR Soudní 1672/1a, Praha 4</v>
      </c>
      <c r="G51" s="44"/>
      <c r="H51" s="44"/>
      <c r="I51" s="143" t="s">
        <v>33</v>
      </c>
      <c r="J51" s="41" t="str">
        <f>E21</f>
        <v>Arch.Ing. Lubomír Hromádko, Lamačova 858,Praha 5</v>
      </c>
      <c r="K51" s="48"/>
    </row>
    <row r="52" s="1" customFormat="1" ht="14.4" customHeight="1">
      <c r="B52" s="43"/>
      <c r="C52" s="37" t="s">
        <v>31</v>
      </c>
      <c r="D52" s="44"/>
      <c r="E52" s="44"/>
      <c r="F52" s="32" t="str">
        <f>IF(E18="","",E18)</f>
        <v/>
      </c>
      <c r="G52" s="44"/>
      <c r="H52" s="44"/>
      <c r="I52" s="141"/>
      <c r="J52" s="168"/>
      <c r="K52" s="48"/>
    </row>
    <row r="53" s="1" customFormat="1" ht="10.32" customHeight="1">
      <c r="B53" s="43"/>
      <c r="C53" s="44"/>
      <c r="D53" s="44"/>
      <c r="E53" s="44"/>
      <c r="F53" s="44"/>
      <c r="G53" s="44"/>
      <c r="H53" s="44"/>
      <c r="I53" s="141"/>
      <c r="J53" s="44"/>
      <c r="K53" s="48"/>
    </row>
    <row r="54" s="1" customFormat="1" ht="29.28" customHeight="1">
      <c r="B54" s="43"/>
      <c r="C54" s="169" t="s">
        <v>119</v>
      </c>
      <c r="D54" s="156"/>
      <c r="E54" s="156"/>
      <c r="F54" s="156"/>
      <c r="G54" s="156"/>
      <c r="H54" s="156"/>
      <c r="I54" s="170"/>
      <c r="J54" s="171" t="s">
        <v>120</v>
      </c>
      <c r="K54" s="172"/>
    </row>
    <row r="55" s="1" customFormat="1" ht="10.32" customHeight="1">
      <c r="B55" s="43"/>
      <c r="C55" s="44"/>
      <c r="D55" s="44"/>
      <c r="E55" s="44"/>
      <c r="F55" s="44"/>
      <c r="G55" s="44"/>
      <c r="H55" s="44"/>
      <c r="I55" s="141"/>
      <c r="J55" s="44"/>
      <c r="K55" s="48"/>
    </row>
    <row r="56" s="1" customFormat="1" ht="29.28" customHeight="1">
      <c r="B56" s="43"/>
      <c r="C56" s="173" t="s">
        <v>121</v>
      </c>
      <c r="D56" s="44"/>
      <c r="E56" s="44"/>
      <c r="F56" s="44"/>
      <c r="G56" s="44"/>
      <c r="H56" s="44"/>
      <c r="I56" s="141"/>
      <c r="J56" s="152">
        <f>J86</f>
        <v>0</v>
      </c>
      <c r="K56" s="48"/>
      <c r="AU56" s="21" t="s">
        <v>122</v>
      </c>
    </row>
    <row r="57" s="7" customFormat="1" ht="24.96" customHeight="1">
      <c r="B57" s="174"/>
      <c r="C57" s="175"/>
      <c r="D57" s="176" t="s">
        <v>123</v>
      </c>
      <c r="E57" s="177"/>
      <c r="F57" s="177"/>
      <c r="G57" s="177"/>
      <c r="H57" s="177"/>
      <c r="I57" s="178"/>
      <c r="J57" s="179">
        <f>J87</f>
        <v>0</v>
      </c>
      <c r="K57" s="180"/>
    </row>
    <row r="58" s="8" customFormat="1" ht="19.92" customHeight="1">
      <c r="B58" s="181"/>
      <c r="C58" s="182"/>
      <c r="D58" s="183" t="s">
        <v>124</v>
      </c>
      <c r="E58" s="184"/>
      <c r="F58" s="184"/>
      <c r="G58" s="184"/>
      <c r="H58" s="184"/>
      <c r="I58" s="185"/>
      <c r="J58" s="186">
        <f>J88</f>
        <v>0</v>
      </c>
      <c r="K58" s="187"/>
    </row>
    <row r="59" s="8" customFormat="1" ht="19.92" customHeight="1">
      <c r="B59" s="181"/>
      <c r="C59" s="182"/>
      <c r="D59" s="183" t="s">
        <v>130</v>
      </c>
      <c r="E59" s="184"/>
      <c r="F59" s="184"/>
      <c r="G59" s="184"/>
      <c r="H59" s="184"/>
      <c r="I59" s="185"/>
      <c r="J59" s="186">
        <f>J90</f>
        <v>0</v>
      </c>
      <c r="K59" s="187"/>
    </row>
    <row r="60" s="8" customFormat="1" ht="19.92" customHeight="1">
      <c r="B60" s="181"/>
      <c r="C60" s="182"/>
      <c r="D60" s="183" t="s">
        <v>133</v>
      </c>
      <c r="E60" s="184"/>
      <c r="F60" s="184"/>
      <c r="G60" s="184"/>
      <c r="H60" s="184"/>
      <c r="I60" s="185"/>
      <c r="J60" s="186">
        <f>J98</f>
        <v>0</v>
      </c>
      <c r="K60" s="187"/>
    </row>
    <row r="61" s="8" customFormat="1" ht="19.92" customHeight="1">
      <c r="B61" s="181"/>
      <c r="C61" s="182"/>
      <c r="D61" s="183" t="s">
        <v>134</v>
      </c>
      <c r="E61" s="184"/>
      <c r="F61" s="184"/>
      <c r="G61" s="184"/>
      <c r="H61" s="184"/>
      <c r="I61" s="185"/>
      <c r="J61" s="186">
        <f>J103</f>
        <v>0</v>
      </c>
      <c r="K61" s="187"/>
    </row>
    <row r="62" s="8" customFormat="1" ht="19.92" customHeight="1">
      <c r="B62" s="181"/>
      <c r="C62" s="182"/>
      <c r="D62" s="183" t="s">
        <v>138</v>
      </c>
      <c r="E62" s="184"/>
      <c r="F62" s="184"/>
      <c r="G62" s="184"/>
      <c r="H62" s="184"/>
      <c r="I62" s="185"/>
      <c r="J62" s="186">
        <f>J110</f>
        <v>0</v>
      </c>
      <c r="K62" s="187"/>
    </row>
    <row r="63" s="8" customFormat="1" ht="19.92" customHeight="1">
      <c r="B63" s="181"/>
      <c r="C63" s="182"/>
      <c r="D63" s="183" t="s">
        <v>139</v>
      </c>
      <c r="E63" s="184"/>
      <c r="F63" s="184"/>
      <c r="G63" s="184"/>
      <c r="H63" s="184"/>
      <c r="I63" s="185"/>
      <c r="J63" s="186">
        <f>J117</f>
        <v>0</v>
      </c>
      <c r="K63" s="187"/>
    </row>
    <row r="64" s="7" customFormat="1" ht="24.96" customHeight="1">
      <c r="B64" s="174"/>
      <c r="C64" s="175"/>
      <c r="D64" s="176" t="s">
        <v>140</v>
      </c>
      <c r="E64" s="177"/>
      <c r="F64" s="177"/>
      <c r="G64" s="177"/>
      <c r="H64" s="177"/>
      <c r="I64" s="178"/>
      <c r="J64" s="179">
        <f>J119</f>
        <v>0</v>
      </c>
      <c r="K64" s="180"/>
    </row>
    <row r="65" s="8" customFormat="1" ht="19.92" customHeight="1">
      <c r="B65" s="181"/>
      <c r="C65" s="182"/>
      <c r="D65" s="183" t="s">
        <v>141</v>
      </c>
      <c r="E65" s="184"/>
      <c r="F65" s="184"/>
      <c r="G65" s="184"/>
      <c r="H65" s="184"/>
      <c r="I65" s="185"/>
      <c r="J65" s="186">
        <f>J120</f>
        <v>0</v>
      </c>
      <c r="K65" s="187"/>
    </row>
    <row r="66" s="8" customFormat="1" ht="19.92" customHeight="1">
      <c r="B66" s="181"/>
      <c r="C66" s="182"/>
      <c r="D66" s="183" t="s">
        <v>143</v>
      </c>
      <c r="E66" s="184"/>
      <c r="F66" s="184"/>
      <c r="G66" s="184"/>
      <c r="H66" s="184"/>
      <c r="I66" s="185"/>
      <c r="J66" s="186">
        <f>J130</f>
        <v>0</v>
      </c>
      <c r="K66" s="187"/>
    </row>
    <row r="67" s="1" customFormat="1" ht="21.84" customHeight="1">
      <c r="B67" s="43"/>
      <c r="C67" s="44"/>
      <c r="D67" s="44"/>
      <c r="E67" s="44"/>
      <c r="F67" s="44"/>
      <c r="G67" s="44"/>
      <c r="H67" s="44"/>
      <c r="I67" s="141"/>
      <c r="J67" s="44"/>
      <c r="K67" s="48"/>
    </row>
    <row r="68" s="1" customFormat="1" ht="6.96" customHeight="1">
      <c r="B68" s="64"/>
      <c r="C68" s="65"/>
      <c r="D68" s="65"/>
      <c r="E68" s="65"/>
      <c r="F68" s="65"/>
      <c r="G68" s="65"/>
      <c r="H68" s="65"/>
      <c r="I68" s="163"/>
      <c r="J68" s="65"/>
      <c r="K68" s="66"/>
    </row>
    <row r="72" s="1" customFormat="1" ht="6.96" customHeight="1">
      <c r="B72" s="67"/>
      <c r="C72" s="68"/>
      <c r="D72" s="68"/>
      <c r="E72" s="68"/>
      <c r="F72" s="68"/>
      <c r="G72" s="68"/>
      <c r="H72" s="68"/>
      <c r="I72" s="166"/>
      <c r="J72" s="68"/>
      <c r="K72" s="68"/>
      <c r="L72" s="69"/>
    </row>
    <row r="73" s="1" customFormat="1" ht="36.96" customHeight="1">
      <c r="B73" s="43"/>
      <c r="C73" s="70" t="s">
        <v>148</v>
      </c>
      <c r="D73" s="71"/>
      <c r="E73" s="71"/>
      <c r="F73" s="71"/>
      <c r="G73" s="71"/>
      <c r="H73" s="71"/>
      <c r="I73" s="188"/>
      <c r="J73" s="71"/>
      <c r="K73" s="71"/>
      <c r="L73" s="69"/>
    </row>
    <row r="74" s="1" customFormat="1" ht="6.96" customHeight="1">
      <c r="B74" s="43"/>
      <c r="C74" s="71"/>
      <c r="D74" s="71"/>
      <c r="E74" s="71"/>
      <c r="F74" s="71"/>
      <c r="G74" s="71"/>
      <c r="H74" s="71"/>
      <c r="I74" s="188"/>
      <c r="J74" s="71"/>
      <c r="K74" s="71"/>
      <c r="L74" s="69"/>
    </row>
    <row r="75" s="1" customFormat="1" ht="14.4" customHeight="1">
      <c r="B75" s="43"/>
      <c r="C75" s="73" t="s">
        <v>18</v>
      </c>
      <c r="D75" s="71"/>
      <c r="E75" s="71"/>
      <c r="F75" s="71"/>
      <c r="G75" s="71"/>
      <c r="H75" s="71"/>
      <c r="I75" s="188"/>
      <c r="J75" s="71"/>
      <c r="K75" s="71"/>
      <c r="L75" s="69"/>
    </row>
    <row r="76" s="1" customFormat="1" ht="16.5" customHeight="1">
      <c r="B76" s="43"/>
      <c r="C76" s="71"/>
      <c r="D76" s="71"/>
      <c r="E76" s="189" t="str">
        <f>E7</f>
        <v>Oprava podlah v dílnách areálu TSS</v>
      </c>
      <c r="F76" s="73"/>
      <c r="G76" s="73"/>
      <c r="H76" s="73"/>
      <c r="I76" s="188"/>
      <c r="J76" s="71"/>
      <c r="K76" s="71"/>
      <c r="L76" s="69"/>
    </row>
    <row r="77" s="1" customFormat="1" ht="14.4" customHeight="1">
      <c r="B77" s="43"/>
      <c r="C77" s="73" t="s">
        <v>116</v>
      </c>
      <c r="D77" s="71"/>
      <c r="E77" s="71"/>
      <c r="F77" s="71"/>
      <c r="G77" s="71"/>
      <c r="H77" s="71"/>
      <c r="I77" s="188"/>
      <c r="J77" s="71"/>
      <c r="K77" s="71"/>
      <c r="L77" s="69"/>
    </row>
    <row r="78" s="1" customFormat="1" ht="17.25" customHeight="1">
      <c r="B78" s="43"/>
      <c r="C78" s="71"/>
      <c r="D78" s="71"/>
      <c r="E78" s="79" t="str">
        <f>E9</f>
        <v>2017-133-04 - m.č.137 - dílna</v>
      </c>
      <c r="F78" s="71"/>
      <c r="G78" s="71"/>
      <c r="H78" s="71"/>
      <c r="I78" s="188"/>
      <c r="J78" s="71"/>
      <c r="K78" s="71"/>
      <c r="L78" s="69"/>
    </row>
    <row r="79" s="1" customFormat="1" ht="6.96" customHeight="1">
      <c r="B79" s="43"/>
      <c r="C79" s="71"/>
      <c r="D79" s="71"/>
      <c r="E79" s="71"/>
      <c r="F79" s="71"/>
      <c r="G79" s="71"/>
      <c r="H79" s="71"/>
      <c r="I79" s="188"/>
      <c r="J79" s="71"/>
      <c r="K79" s="71"/>
      <c r="L79" s="69"/>
    </row>
    <row r="80" s="1" customFormat="1" ht="18" customHeight="1">
      <c r="B80" s="43"/>
      <c r="C80" s="73" t="s">
        <v>23</v>
      </c>
      <c r="D80" s="71"/>
      <c r="E80" s="71"/>
      <c r="F80" s="190" t="str">
        <f>F12</f>
        <v>ul.Soudní 988, Praha 4</v>
      </c>
      <c r="G80" s="71"/>
      <c r="H80" s="71"/>
      <c r="I80" s="191" t="s">
        <v>25</v>
      </c>
      <c r="J80" s="82" t="str">
        <f>IF(J12="","",J12)</f>
        <v>26. 7. 2017</v>
      </c>
      <c r="K80" s="71"/>
      <c r="L80" s="69"/>
    </row>
    <row r="81" s="1" customFormat="1" ht="6.96" customHeight="1">
      <c r="B81" s="43"/>
      <c r="C81" s="71"/>
      <c r="D81" s="71"/>
      <c r="E81" s="71"/>
      <c r="F81" s="71"/>
      <c r="G81" s="71"/>
      <c r="H81" s="71"/>
      <c r="I81" s="188"/>
      <c r="J81" s="71"/>
      <c r="K81" s="71"/>
      <c r="L81" s="69"/>
    </row>
    <row r="82" s="1" customFormat="1">
      <c r="B82" s="43"/>
      <c r="C82" s="73" t="s">
        <v>27</v>
      </c>
      <c r="D82" s="71"/>
      <c r="E82" s="71"/>
      <c r="F82" s="190" t="str">
        <f>E15</f>
        <v>Vězeňská služba ČR Soudní 1672/1a, Praha 4</v>
      </c>
      <c r="G82" s="71"/>
      <c r="H82" s="71"/>
      <c r="I82" s="191" t="s">
        <v>33</v>
      </c>
      <c r="J82" s="190" t="str">
        <f>E21</f>
        <v>Arch.Ing. Lubomír Hromádko, Lamačova 858,Praha 5</v>
      </c>
      <c r="K82" s="71"/>
      <c r="L82" s="69"/>
    </row>
    <row r="83" s="1" customFormat="1" ht="14.4" customHeight="1">
      <c r="B83" s="43"/>
      <c r="C83" s="73" t="s">
        <v>31</v>
      </c>
      <c r="D83" s="71"/>
      <c r="E83" s="71"/>
      <c r="F83" s="190" t="str">
        <f>IF(E18="","",E18)</f>
        <v/>
      </c>
      <c r="G83" s="71"/>
      <c r="H83" s="71"/>
      <c r="I83" s="188"/>
      <c r="J83" s="71"/>
      <c r="K83" s="71"/>
      <c r="L83" s="69"/>
    </row>
    <row r="84" s="1" customFormat="1" ht="10.32" customHeight="1">
      <c r="B84" s="43"/>
      <c r="C84" s="71"/>
      <c r="D84" s="71"/>
      <c r="E84" s="71"/>
      <c r="F84" s="71"/>
      <c r="G84" s="71"/>
      <c r="H84" s="71"/>
      <c r="I84" s="188"/>
      <c r="J84" s="71"/>
      <c r="K84" s="71"/>
      <c r="L84" s="69"/>
    </row>
    <row r="85" s="9" customFormat="1" ht="29.28" customHeight="1">
      <c r="B85" s="192"/>
      <c r="C85" s="193" t="s">
        <v>149</v>
      </c>
      <c r="D85" s="194" t="s">
        <v>57</v>
      </c>
      <c r="E85" s="194" t="s">
        <v>53</v>
      </c>
      <c r="F85" s="194" t="s">
        <v>150</v>
      </c>
      <c r="G85" s="194" t="s">
        <v>151</v>
      </c>
      <c r="H85" s="194" t="s">
        <v>152</v>
      </c>
      <c r="I85" s="195" t="s">
        <v>153</v>
      </c>
      <c r="J85" s="194" t="s">
        <v>120</v>
      </c>
      <c r="K85" s="196" t="s">
        <v>154</v>
      </c>
      <c r="L85" s="197"/>
      <c r="M85" s="99" t="s">
        <v>155</v>
      </c>
      <c r="N85" s="100" t="s">
        <v>42</v>
      </c>
      <c r="O85" s="100" t="s">
        <v>156</v>
      </c>
      <c r="P85" s="100" t="s">
        <v>157</v>
      </c>
      <c r="Q85" s="100" t="s">
        <v>158</v>
      </c>
      <c r="R85" s="100" t="s">
        <v>159</v>
      </c>
      <c r="S85" s="100" t="s">
        <v>160</v>
      </c>
      <c r="T85" s="101" t="s">
        <v>161</v>
      </c>
    </row>
    <row r="86" s="1" customFormat="1" ht="29.28" customHeight="1">
      <c r="B86" s="43"/>
      <c r="C86" s="105" t="s">
        <v>121</v>
      </c>
      <c r="D86" s="71"/>
      <c r="E86" s="71"/>
      <c r="F86" s="71"/>
      <c r="G86" s="71"/>
      <c r="H86" s="71"/>
      <c r="I86" s="188"/>
      <c r="J86" s="198">
        <f>BK86</f>
        <v>0</v>
      </c>
      <c r="K86" s="71"/>
      <c r="L86" s="69"/>
      <c r="M86" s="102"/>
      <c r="N86" s="103"/>
      <c r="O86" s="103"/>
      <c r="P86" s="199">
        <f>P87+P119</f>
        <v>0</v>
      </c>
      <c r="Q86" s="103"/>
      <c r="R86" s="199">
        <f>R87+R119</f>
        <v>1.4265327600000002</v>
      </c>
      <c r="S86" s="103"/>
      <c r="T86" s="200">
        <f>T87+T119</f>
        <v>4.9588000000000001</v>
      </c>
      <c r="AT86" s="21" t="s">
        <v>71</v>
      </c>
      <c r="AU86" s="21" t="s">
        <v>122</v>
      </c>
      <c r="BK86" s="201">
        <f>BK87+BK119</f>
        <v>0</v>
      </c>
    </row>
    <row r="87" s="10" customFormat="1" ht="37.44" customHeight="1">
      <c r="B87" s="202"/>
      <c r="C87" s="203"/>
      <c r="D87" s="204" t="s">
        <v>71</v>
      </c>
      <c r="E87" s="205" t="s">
        <v>162</v>
      </c>
      <c r="F87" s="205" t="s">
        <v>163</v>
      </c>
      <c r="G87" s="203"/>
      <c r="H87" s="203"/>
      <c r="I87" s="206"/>
      <c r="J87" s="207">
        <f>BK87</f>
        <v>0</v>
      </c>
      <c r="K87" s="203"/>
      <c r="L87" s="208"/>
      <c r="M87" s="209"/>
      <c r="N87" s="210"/>
      <c r="O87" s="210"/>
      <c r="P87" s="211">
        <f>P88+P90+P98+P103+P110+P117</f>
        <v>0</v>
      </c>
      <c r="Q87" s="210"/>
      <c r="R87" s="211">
        <f>R88+R90+R98+R103+R110+R117</f>
        <v>0.73390400000000022</v>
      </c>
      <c r="S87" s="210"/>
      <c r="T87" s="212">
        <f>T88+T90+T98+T103+T110+T117</f>
        <v>4.9588000000000001</v>
      </c>
      <c r="AR87" s="213" t="s">
        <v>80</v>
      </c>
      <c r="AT87" s="214" t="s">
        <v>71</v>
      </c>
      <c r="AU87" s="214" t="s">
        <v>72</v>
      </c>
      <c r="AY87" s="213" t="s">
        <v>164</v>
      </c>
      <c r="BK87" s="215">
        <f>BK88+BK90+BK98+BK103+BK110+BK117</f>
        <v>0</v>
      </c>
    </row>
    <row r="88" s="10" customFormat="1" ht="19.92" customHeight="1">
      <c r="B88" s="202"/>
      <c r="C88" s="203"/>
      <c r="D88" s="204" t="s">
        <v>71</v>
      </c>
      <c r="E88" s="216" t="s">
        <v>80</v>
      </c>
      <c r="F88" s="216" t="s">
        <v>165</v>
      </c>
      <c r="G88" s="203"/>
      <c r="H88" s="203"/>
      <c r="I88" s="206"/>
      <c r="J88" s="217">
        <f>BK88</f>
        <v>0</v>
      </c>
      <c r="K88" s="203"/>
      <c r="L88" s="208"/>
      <c r="M88" s="209"/>
      <c r="N88" s="210"/>
      <c r="O88" s="210"/>
      <c r="P88" s="211">
        <f>P89</f>
        <v>0</v>
      </c>
      <c r="Q88" s="210"/>
      <c r="R88" s="211">
        <f>R89</f>
        <v>0.0025760000000000006</v>
      </c>
      <c r="S88" s="210"/>
      <c r="T88" s="212">
        <f>T89</f>
        <v>4.9588000000000001</v>
      </c>
      <c r="AR88" s="213" t="s">
        <v>80</v>
      </c>
      <c r="AT88" s="214" t="s">
        <v>71</v>
      </c>
      <c r="AU88" s="214" t="s">
        <v>80</v>
      </c>
      <c r="AY88" s="213" t="s">
        <v>164</v>
      </c>
      <c r="BK88" s="215">
        <f>BK89</f>
        <v>0</v>
      </c>
    </row>
    <row r="89" s="1" customFormat="1" ht="38.25" customHeight="1">
      <c r="B89" s="43"/>
      <c r="C89" s="218" t="s">
        <v>80</v>
      </c>
      <c r="D89" s="218" t="s">
        <v>166</v>
      </c>
      <c r="E89" s="219" t="s">
        <v>167</v>
      </c>
      <c r="F89" s="220" t="s">
        <v>655</v>
      </c>
      <c r="G89" s="221" t="s">
        <v>169</v>
      </c>
      <c r="H89" s="222">
        <v>64.400000000000006</v>
      </c>
      <c r="I89" s="223"/>
      <c r="J89" s="224">
        <f>ROUND(I89*H89,2)</f>
        <v>0</v>
      </c>
      <c r="K89" s="220" t="s">
        <v>170</v>
      </c>
      <c r="L89" s="69"/>
      <c r="M89" s="225" t="s">
        <v>21</v>
      </c>
      <c r="N89" s="226" t="s">
        <v>43</v>
      </c>
      <c r="O89" s="44"/>
      <c r="P89" s="227">
        <f>O89*H89</f>
        <v>0</v>
      </c>
      <c r="Q89" s="227">
        <v>4.0000000000000003E-05</v>
      </c>
      <c r="R89" s="227">
        <f>Q89*H89</f>
        <v>0.0025760000000000006</v>
      </c>
      <c r="S89" s="227">
        <v>0.076999999999999999</v>
      </c>
      <c r="T89" s="228">
        <f>S89*H89</f>
        <v>4.9588000000000001</v>
      </c>
      <c r="AR89" s="21" t="s">
        <v>171</v>
      </c>
      <c r="AT89" s="21" t="s">
        <v>166</v>
      </c>
      <c r="AU89" s="21" t="s">
        <v>82</v>
      </c>
      <c r="AY89" s="21" t="s">
        <v>164</v>
      </c>
      <c r="BE89" s="229">
        <f>IF(N89="základní",J89,0)</f>
        <v>0</v>
      </c>
      <c r="BF89" s="229">
        <f>IF(N89="snížená",J89,0)</f>
        <v>0</v>
      </c>
      <c r="BG89" s="229">
        <f>IF(N89="zákl. přenesená",J89,0)</f>
        <v>0</v>
      </c>
      <c r="BH89" s="229">
        <f>IF(N89="sníž. přenesená",J89,0)</f>
        <v>0</v>
      </c>
      <c r="BI89" s="229">
        <f>IF(N89="nulová",J89,0)</f>
        <v>0</v>
      </c>
      <c r="BJ89" s="21" t="s">
        <v>80</v>
      </c>
      <c r="BK89" s="229">
        <f>ROUND(I89*H89,2)</f>
        <v>0</v>
      </c>
      <c r="BL89" s="21" t="s">
        <v>171</v>
      </c>
      <c r="BM89" s="21" t="s">
        <v>712</v>
      </c>
    </row>
    <row r="90" s="10" customFormat="1" ht="29.88" customHeight="1">
      <c r="B90" s="202"/>
      <c r="C90" s="203"/>
      <c r="D90" s="204" t="s">
        <v>71</v>
      </c>
      <c r="E90" s="216" t="s">
        <v>192</v>
      </c>
      <c r="F90" s="216" t="s">
        <v>265</v>
      </c>
      <c r="G90" s="203"/>
      <c r="H90" s="203"/>
      <c r="I90" s="206"/>
      <c r="J90" s="217">
        <f>BK90</f>
        <v>0</v>
      </c>
      <c r="K90" s="203"/>
      <c r="L90" s="208"/>
      <c r="M90" s="209"/>
      <c r="N90" s="210"/>
      <c r="O90" s="210"/>
      <c r="P90" s="211">
        <f>SUM(P91:P97)</f>
        <v>0</v>
      </c>
      <c r="Q90" s="210"/>
      <c r="R90" s="211">
        <f>SUM(R91:R97)</f>
        <v>0.66200120000000018</v>
      </c>
      <c r="S90" s="210"/>
      <c r="T90" s="212">
        <f>SUM(T91:T97)</f>
        <v>0</v>
      </c>
      <c r="AR90" s="213" t="s">
        <v>80</v>
      </c>
      <c r="AT90" s="214" t="s">
        <v>71</v>
      </c>
      <c r="AU90" s="214" t="s">
        <v>80</v>
      </c>
      <c r="AY90" s="213" t="s">
        <v>164</v>
      </c>
      <c r="BK90" s="215">
        <f>SUM(BK91:BK97)</f>
        <v>0</v>
      </c>
    </row>
    <row r="91" s="1" customFormat="1" ht="25.5" customHeight="1">
      <c r="B91" s="43"/>
      <c r="C91" s="218" t="s">
        <v>82</v>
      </c>
      <c r="D91" s="218" t="s">
        <v>166</v>
      </c>
      <c r="E91" s="219" t="s">
        <v>279</v>
      </c>
      <c r="F91" s="220" t="s">
        <v>280</v>
      </c>
      <c r="G91" s="221" t="s">
        <v>169</v>
      </c>
      <c r="H91" s="222">
        <v>64.400000000000006</v>
      </c>
      <c r="I91" s="223"/>
      <c r="J91" s="224">
        <f>ROUND(I91*H91,2)</f>
        <v>0</v>
      </c>
      <c r="K91" s="220" t="s">
        <v>21</v>
      </c>
      <c r="L91" s="69"/>
      <c r="M91" s="225" t="s">
        <v>21</v>
      </c>
      <c r="N91" s="226" t="s">
        <v>43</v>
      </c>
      <c r="O91" s="44"/>
      <c r="P91" s="227">
        <f>O91*H91</f>
        <v>0</v>
      </c>
      <c r="Q91" s="227">
        <v>0.010200000000000001</v>
      </c>
      <c r="R91" s="227">
        <f>Q91*H91</f>
        <v>0.65688000000000013</v>
      </c>
      <c r="S91" s="227">
        <v>0</v>
      </c>
      <c r="T91" s="228">
        <f>S91*H91</f>
        <v>0</v>
      </c>
      <c r="AR91" s="21" t="s">
        <v>171</v>
      </c>
      <c r="AT91" s="21" t="s">
        <v>166</v>
      </c>
      <c r="AU91" s="21" t="s">
        <v>82</v>
      </c>
      <c r="AY91" s="21" t="s">
        <v>164</v>
      </c>
      <c r="BE91" s="229">
        <f>IF(N91="základní",J91,0)</f>
        <v>0</v>
      </c>
      <c r="BF91" s="229">
        <f>IF(N91="snížená",J91,0)</f>
        <v>0</v>
      </c>
      <c r="BG91" s="229">
        <f>IF(N91="zákl. přenesená",J91,0)</f>
        <v>0</v>
      </c>
      <c r="BH91" s="229">
        <f>IF(N91="sníž. přenesená",J91,0)</f>
        <v>0</v>
      </c>
      <c r="BI91" s="229">
        <f>IF(N91="nulová",J91,0)</f>
        <v>0</v>
      </c>
      <c r="BJ91" s="21" t="s">
        <v>80</v>
      </c>
      <c r="BK91" s="229">
        <f>ROUND(I91*H91,2)</f>
        <v>0</v>
      </c>
      <c r="BL91" s="21" t="s">
        <v>171</v>
      </c>
      <c r="BM91" s="21" t="s">
        <v>713</v>
      </c>
    </row>
    <row r="92" s="1" customFormat="1" ht="25.5" customHeight="1">
      <c r="B92" s="43"/>
      <c r="C92" s="241" t="s">
        <v>178</v>
      </c>
      <c r="D92" s="241" t="s">
        <v>225</v>
      </c>
      <c r="E92" s="242" t="s">
        <v>283</v>
      </c>
      <c r="F92" s="243" t="s">
        <v>284</v>
      </c>
      <c r="G92" s="244" t="s">
        <v>285</v>
      </c>
      <c r="H92" s="245">
        <v>2125.1999999999998</v>
      </c>
      <c r="I92" s="246"/>
      <c r="J92" s="247">
        <f>ROUND(I92*H92,2)</f>
        <v>0</v>
      </c>
      <c r="K92" s="243" t="s">
        <v>21</v>
      </c>
      <c r="L92" s="248"/>
      <c r="M92" s="249" t="s">
        <v>21</v>
      </c>
      <c r="N92" s="250" t="s">
        <v>43</v>
      </c>
      <c r="O92" s="44"/>
      <c r="P92" s="227">
        <f>O92*H92</f>
        <v>0</v>
      </c>
      <c r="Q92" s="227">
        <v>0</v>
      </c>
      <c r="R92" s="227">
        <f>Q92*H92</f>
        <v>0</v>
      </c>
      <c r="S92" s="227">
        <v>0</v>
      </c>
      <c r="T92" s="228">
        <f>S92*H92</f>
        <v>0</v>
      </c>
      <c r="AR92" s="21" t="s">
        <v>200</v>
      </c>
      <c r="AT92" s="21" t="s">
        <v>225</v>
      </c>
      <c r="AU92" s="21" t="s">
        <v>82</v>
      </c>
      <c r="AY92" s="21" t="s">
        <v>164</v>
      </c>
      <c r="BE92" s="229">
        <f>IF(N92="základní",J92,0)</f>
        <v>0</v>
      </c>
      <c r="BF92" s="229">
        <f>IF(N92="snížená",J92,0)</f>
        <v>0</v>
      </c>
      <c r="BG92" s="229">
        <f>IF(N92="zákl. přenesená",J92,0)</f>
        <v>0</v>
      </c>
      <c r="BH92" s="229">
        <f>IF(N92="sníž. přenesená",J92,0)</f>
        <v>0</v>
      </c>
      <c r="BI92" s="229">
        <f>IF(N92="nulová",J92,0)</f>
        <v>0</v>
      </c>
      <c r="BJ92" s="21" t="s">
        <v>80</v>
      </c>
      <c r="BK92" s="229">
        <f>ROUND(I92*H92,2)</f>
        <v>0</v>
      </c>
      <c r="BL92" s="21" t="s">
        <v>171</v>
      </c>
      <c r="BM92" s="21" t="s">
        <v>714</v>
      </c>
    </row>
    <row r="93" s="1" customFormat="1" ht="16.5" customHeight="1">
      <c r="B93" s="43"/>
      <c r="C93" s="218" t="s">
        <v>171</v>
      </c>
      <c r="D93" s="218" t="s">
        <v>166</v>
      </c>
      <c r="E93" s="219" t="s">
        <v>288</v>
      </c>
      <c r="F93" s="220" t="s">
        <v>289</v>
      </c>
      <c r="G93" s="221" t="s">
        <v>169</v>
      </c>
      <c r="H93" s="222">
        <v>64.400000000000006</v>
      </c>
      <c r="I93" s="223"/>
      <c r="J93" s="224">
        <f>ROUND(I93*H93,2)</f>
        <v>0</v>
      </c>
      <c r="K93" s="220" t="s">
        <v>21</v>
      </c>
      <c r="L93" s="69"/>
      <c r="M93" s="225" t="s">
        <v>21</v>
      </c>
      <c r="N93" s="226" t="s">
        <v>43</v>
      </c>
      <c r="O93" s="44"/>
      <c r="P93" s="227">
        <f>O93*H93</f>
        <v>0</v>
      </c>
      <c r="Q93" s="227">
        <v>0</v>
      </c>
      <c r="R93" s="227">
        <f>Q93*H93</f>
        <v>0</v>
      </c>
      <c r="S93" s="227">
        <v>0</v>
      </c>
      <c r="T93" s="228">
        <f>S93*H93</f>
        <v>0</v>
      </c>
      <c r="AR93" s="21" t="s">
        <v>171</v>
      </c>
      <c r="AT93" s="21" t="s">
        <v>166</v>
      </c>
      <c r="AU93" s="21" t="s">
        <v>82</v>
      </c>
      <c r="AY93" s="21" t="s">
        <v>164</v>
      </c>
      <c r="BE93" s="229">
        <f>IF(N93="základní",J93,0)</f>
        <v>0</v>
      </c>
      <c r="BF93" s="229">
        <f>IF(N93="snížená",J93,0)</f>
        <v>0</v>
      </c>
      <c r="BG93" s="229">
        <f>IF(N93="zákl. přenesená",J93,0)</f>
        <v>0</v>
      </c>
      <c r="BH93" s="229">
        <f>IF(N93="sníž. přenesená",J93,0)</f>
        <v>0</v>
      </c>
      <c r="BI93" s="229">
        <f>IF(N93="nulová",J93,0)</f>
        <v>0</v>
      </c>
      <c r="BJ93" s="21" t="s">
        <v>80</v>
      </c>
      <c r="BK93" s="229">
        <f>ROUND(I93*H93,2)</f>
        <v>0</v>
      </c>
      <c r="BL93" s="21" t="s">
        <v>171</v>
      </c>
      <c r="BM93" s="21" t="s">
        <v>715</v>
      </c>
    </row>
    <row r="94" s="1" customFormat="1" ht="16.5" customHeight="1">
      <c r="B94" s="43"/>
      <c r="C94" s="241" t="s">
        <v>188</v>
      </c>
      <c r="D94" s="241" t="s">
        <v>225</v>
      </c>
      <c r="E94" s="242" t="s">
        <v>292</v>
      </c>
      <c r="F94" s="243" t="s">
        <v>293</v>
      </c>
      <c r="G94" s="244" t="s">
        <v>285</v>
      </c>
      <c r="H94" s="245">
        <v>386.39999999999998</v>
      </c>
      <c r="I94" s="246"/>
      <c r="J94" s="247">
        <f>ROUND(I94*H94,2)</f>
        <v>0</v>
      </c>
      <c r="K94" s="243" t="s">
        <v>21</v>
      </c>
      <c r="L94" s="248"/>
      <c r="M94" s="249" t="s">
        <v>21</v>
      </c>
      <c r="N94" s="250" t="s">
        <v>43</v>
      </c>
      <c r="O94" s="44"/>
      <c r="P94" s="227">
        <f>O94*H94</f>
        <v>0</v>
      </c>
      <c r="Q94" s="227">
        <v>0</v>
      </c>
      <c r="R94" s="227">
        <f>Q94*H94</f>
        <v>0</v>
      </c>
      <c r="S94" s="227">
        <v>0</v>
      </c>
      <c r="T94" s="228">
        <f>S94*H94</f>
        <v>0</v>
      </c>
      <c r="AR94" s="21" t="s">
        <v>200</v>
      </c>
      <c r="AT94" s="21" t="s">
        <v>225</v>
      </c>
      <c r="AU94" s="21" t="s">
        <v>82</v>
      </c>
      <c r="AY94" s="21" t="s">
        <v>164</v>
      </c>
      <c r="BE94" s="229">
        <f>IF(N94="základní",J94,0)</f>
        <v>0</v>
      </c>
      <c r="BF94" s="229">
        <f>IF(N94="snížená",J94,0)</f>
        <v>0</v>
      </c>
      <c r="BG94" s="229">
        <f>IF(N94="zákl. přenesená",J94,0)</f>
        <v>0</v>
      </c>
      <c r="BH94" s="229">
        <f>IF(N94="sníž. přenesená",J94,0)</f>
        <v>0</v>
      </c>
      <c r="BI94" s="229">
        <f>IF(N94="nulová",J94,0)</f>
        <v>0</v>
      </c>
      <c r="BJ94" s="21" t="s">
        <v>80</v>
      </c>
      <c r="BK94" s="229">
        <f>ROUND(I94*H94,2)</f>
        <v>0</v>
      </c>
      <c r="BL94" s="21" t="s">
        <v>171</v>
      </c>
      <c r="BM94" s="21" t="s">
        <v>716</v>
      </c>
    </row>
    <row r="95" s="1" customFormat="1" ht="25.5" customHeight="1">
      <c r="B95" s="43"/>
      <c r="C95" s="218" t="s">
        <v>192</v>
      </c>
      <c r="D95" s="218" t="s">
        <v>166</v>
      </c>
      <c r="E95" s="219" t="s">
        <v>662</v>
      </c>
      <c r="F95" s="220" t="s">
        <v>663</v>
      </c>
      <c r="G95" s="221" t="s">
        <v>258</v>
      </c>
      <c r="H95" s="222">
        <v>4</v>
      </c>
      <c r="I95" s="223"/>
      <c r="J95" s="224">
        <f>ROUND(I95*H95,2)</f>
        <v>0</v>
      </c>
      <c r="K95" s="220" t="s">
        <v>170</v>
      </c>
      <c r="L95" s="69"/>
      <c r="M95" s="225" t="s">
        <v>21</v>
      </c>
      <c r="N95" s="226" t="s">
        <v>43</v>
      </c>
      <c r="O95" s="44"/>
      <c r="P95" s="227">
        <f>O95*H95</f>
        <v>0</v>
      </c>
      <c r="Q95" s="227">
        <v>0.0011999999999999999</v>
      </c>
      <c r="R95" s="227">
        <f>Q95*H95</f>
        <v>0.0047999999999999996</v>
      </c>
      <c r="S95" s="227">
        <v>0</v>
      </c>
      <c r="T95" s="228">
        <f>S95*H95</f>
        <v>0</v>
      </c>
      <c r="AR95" s="21" t="s">
        <v>171</v>
      </c>
      <c r="AT95" s="21" t="s">
        <v>166</v>
      </c>
      <c r="AU95" s="21" t="s">
        <v>82</v>
      </c>
      <c r="AY95" s="21" t="s">
        <v>164</v>
      </c>
      <c r="BE95" s="229">
        <f>IF(N95="základní",J95,0)</f>
        <v>0</v>
      </c>
      <c r="BF95" s="229">
        <f>IF(N95="snížená",J95,0)</f>
        <v>0</v>
      </c>
      <c r="BG95" s="229">
        <f>IF(N95="zákl. přenesená",J95,0)</f>
        <v>0</v>
      </c>
      <c r="BH95" s="229">
        <f>IF(N95="sníž. přenesená",J95,0)</f>
        <v>0</v>
      </c>
      <c r="BI95" s="229">
        <f>IF(N95="nulová",J95,0)</f>
        <v>0</v>
      </c>
      <c r="BJ95" s="21" t="s">
        <v>80</v>
      </c>
      <c r="BK95" s="229">
        <f>ROUND(I95*H95,2)</f>
        <v>0</v>
      </c>
      <c r="BL95" s="21" t="s">
        <v>171</v>
      </c>
      <c r="BM95" s="21" t="s">
        <v>717</v>
      </c>
    </row>
    <row r="96" s="1" customFormat="1" ht="16.5" customHeight="1">
      <c r="B96" s="43"/>
      <c r="C96" s="218" t="s">
        <v>196</v>
      </c>
      <c r="D96" s="218" t="s">
        <v>166</v>
      </c>
      <c r="E96" s="219" t="s">
        <v>296</v>
      </c>
      <c r="F96" s="220" t="s">
        <v>297</v>
      </c>
      <c r="G96" s="221" t="s">
        <v>169</v>
      </c>
      <c r="H96" s="222">
        <v>64.400000000000006</v>
      </c>
      <c r="I96" s="223"/>
      <c r="J96" s="224">
        <f>ROUND(I96*H96,2)</f>
        <v>0</v>
      </c>
      <c r="K96" s="220" t="s">
        <v>170</v>
      </c>
      <c r="L96" s="69"/>
      <c r="M96" s="225" t="s">
        <v>21</v>
      </c>
      <c r="N96" s="226" t="s">
        <v>43</v>
      </c>
      <c r="O96" s="44"/>
      <c r="P96" s="227">
        <f>O96*H96</f>
        <v>0</v>
      </c>
      <c r="Q96" s="227">
        <v>0</v>
      </c>
      <c r="R96" s="227">
        <f>Q96*H96</f>
        <v>0</v>
      </c>
      <c r="S96" s="227">
        <v>0</v>
      </c>
      <c r="T96" s="228">
        <f>S96*H96</f>
        <v>0</v>
      </c>
      <c r="AR96" s="21" t="s">
        <v>171</v>
      </c>
      <c r="AT96" s="21" t="s">
        <v>166</v>
      </c>
      <c r="AU96" s="21" t="s">
        <v>82</v>
      </c>
      <c r="AY96" s="21" t="s">
        <v>164</v>
      </c>
      <c r="BE96" s="229">
        <f>IF(N96="základní",J96,0)</f>
        <v>0</v>
      </c>
      <c r="BF96" s="229">
        <f>IF(N96="snížená",J96,0)</f>
        <v>0</v>
      </c>
      <c r="BG96" s="229">
        <f>IF(N96="zákl. přenesená",J96,0)</f>
        <v>0</v>
      </c>
      <c r="BH96" s="229">
        <f>IF(N96="sníž. přenesená",J96,0)</f>
        <v>0</v>
      </c>
      <c r="BI96" s="229">
        <f>IF(N96="nulová",J96,0)</f>
        <v>0</v>
      </c>
      <c r="BJ96" s="21" t="s">
        <v>80</v>
      </c>
      <c r="BK96" s="229">
        <f>ROUND(I96*H96,2)</f>
        <v>0</v>
      </c>
      <c r="BL96" s="21" t="s">
        <v>171</v>
      </c>
      <c r="BM96" s="21" t="s">
        <v>718</v>
      </c>
    </row>
    <row r="97" s="1" customFormat="1" ht="25.5" customHeight="1">
      <c r="B97" s="43"/>
      <c r="C97" s="218" t="s">
        <v>200</v>
      </c>
      <c r="D97" s="218" t="s">
        <v>166</v>
      </c>
      <c r="E97" s="219" t="s">
        <v>300</v>
      </c>
      <c r="F97" s="220" t="s">
        <v>301</v>
      </c>
      <c r="G97" s="221" t="s">
        <v>258</v>
      </c>
      <c r="H97" s="222">
        <v>32.119999999999997</v>
      </c>
      <c r="I97" s="223"/>
      <c r="J97" s="224">
        <f>ROUND(I97*H97,2)</f>
        <v>0</v>
      </c>
      <c r="K97" s="220" t="s">
        <v>170</v>
      </c>
      <c r="L97" s="69"/>
      <c r="M97" s="225" t="s">
        <v>21</v>
      </c>
      <c r="N97" s="226" t="s">
        <v>43</v>
      </c>
      <c r="O97" s="44"/>
      <c r="P97" s="227">
        <f>O97*H97</f>
        <v>0</v>
      </c>
      <c r="Q97" s="227">
        <v>1.0000000000000001E-05</v>
      </c>
      <c r="R97" s="227">
        <f>Q97*H97</f>
        <v>0.0003212</v>
      </c>
      <c r="S97" s="227">
        <v>0</v>
      </c>
      <c r="T97" s="228">
        <f>S97*H97</f>
        <v>0</v>
      </c>
      <c r="AR97" s="21" t="s">
        <v>171</v>
      </c>
      <c r="AT97" s="21" t="s">
        <v>166</v>
      </c>
      <c r="AU97" s="21" t="s">
        <v>82</v>
      </c>
      <c r="AY97" s="21" t="s">
        <v>164</v>
      </c>
      <c r="BE97" s="229">
        <f>IF(N97="základní",J97,0)</f>
        <v>0</v>
      </c>
      <c r="BF97" s="229">
        <f>IF(N97="snížená",J97,0)</f>
        <v>0</v>
      </c>
      <c r="BG97" s="229">
        <f>IF(N97="zákl. přenesená",J97,0)</f>
        <v>0</v>
      </c>
      <c r="BH97" s="229">
        <f>IF(N97="sníž. přenesená",J97,0)</f>
        <v>0</v>
      </c>
      <c r="BI97" s="229">
        <f>IF(N97="nulová",J97,0)</f>
        <v>0</v>
      </c>
      <c r="BJ97" s="21" t="s">
        <v>80</v>
      </c>
      <c r="BK97" s="229">
        <f>ROUND(I97*H97,2)</f>
        <v>0</v>
      </c>
      <c r="BL97" s="21" t="s">
        <v>171</v>
      </c>
      <c r="BM97" s="21" t="s">
        <v>719</v>
      </c>
    </row>
    <row r="98" s="10" customFormat="1" ht="29.88" customHeight="1">
      <c r="B98" s="202"/>
      <c r="C98" s="203"/>
      <c r="D98" s="204" t="s">
        <v>71</v>
      </c>
      <c r="E98" s="216" t="s">
        <v>323</v>
      </c>
      <c r="F98" s="216" t="s">
        <v>324</v>
      </c>
      <c r="G98" s="203"/>
      <c r="H98" s="203"/>
      <c r="I98" s="206"/>
      <c r="J98" s="217">
        <f>BK98</f>
        <v>0</v>
      </c>
      <c r="K98" s="203"/>
      <c r="L98" s="208"/>
      <c r="M98" s="209"/>
      <c r="N98" s="210"/>
      <c r="O98" s="210"/>
      <c r="P98" s="211">
        <f>SUM(P99:P102)</f>
        <v>0</v>
      </c>
      <c r="Q98" s="210"/>
      <c r="R98" s="211">
        <f>SUM(R99:R102)</f>
        <v>0.063530799999999998</v>
      </c>
      <c r="S98" s="210"/>
      <c r="T98" s="212">
        <f>SUM(T99:T102)</f>
        <v>0</v>
      </c>
      <c r="AR98" s="213" t="s">
        <v>80</v>
      </c>
      <c r="AT98" s="214" t="s">
        <v>71</v>
      </c>
      <c r="AU98" s="214" t="s">
        <v>80</v>
      </c>
      <c r="AY98" s="213" t="s">
        <v>164</v>
      </c>
      <c r="BK98" s="215">
        <f>SUM(BK99:BK102)</f>
        <v>0</v>
      </c>
    </row>
    <row r="99" s="1" customFormat="1" ht="38.25" customHeight="1">
      <c r="B99" s="43"/>
      <c r="C99" s="218" t="s">
        <v>206</v>
      </c>
      <c r="D99" s="218" t="s">
        <v>166</v>
      </c>
      <c r="E99" s="219" t="s">
        <v>326</v>
      </c>
      <c r="F99" s="220" t="s">
        <v>327</v>
      </c>
      <c r="G99" s="221" t="s">
        <v>258</v>
      </c>
      <c r="H99" s="222">
        <v>32.119999999999997</v>
      </c>
      <c r="I99" s="223"/>
      <c r="J99" s="224">
        <f>ROUND(I99*H99,2)</f>
        <v>0</v>
      </c>
      <c r="K99" s="220" t="s">
        <v>21</v>
      </c>
      <c r="L99" s="69"/>
      <c r="M99" s="225" t="s">
        <v>21</v>
      </c>
      <c r="N99" s="226" t="s">
        <v>43</v>
      </c>
      <c r="O99" s="44"/>
      <c r="P99" s="227">
        <f>O99*H99</f>
        <v>0</v>
      </c>
      <c r="Q99" s="227">
        <v>9.0000000000000006E-05</v>
      </c>
      <c r="R99" s="227">
        <f>Q99*H99</f>
        <v>0.0028907999999999998</v>
      </c>
      <c r="S99" s="227">
        <v>0</v>
      </c>
      <c r="T99" s="228">
        <f>S99*H99</f>
        <v>0</v>
      </c>
      <c r="AR99" s="21" t="s">
        <v>171</v>
      </c>
      <c r="AT99" s="21" t="s">
        <v>166</v>
      </c>
      <c r="AU99" s="21" t="s">
        <v>82</v>
      </c>
      <c r="AY99" s="21" t="s">
        <v>164</v>
      </c>
      <c r="BE99" s="229">
        <f>IF(N99="základní",J99,0)</f>
        <v>0</v>
      </c>
      <c r="BF99" s="229">
        <f>IF(N99="snížená",J99,0)</f>
        <v>0</v>
      </c>
      <c r="BG99" s="229">
        <f>IF(N99="zákl. přenesená",J99,0)</f>
        <v>0</v>
      </c>
      <c r="BH99" s="229">
        <f>IF(N99="sníž. přenesená",J99,0)</f>
        <v>0</v>
      </c>
      <c r="BI99" s="229">
        <f>IF(N99="nulová",J99,0)</f>
        <v>0</v>
      </c>
      <c r="BJ99" s="21" t="s">
        <v>80</v>
      </c>
      <c r="BK99" s="229">
        <f>ROUND(I99*H99,2)</f>
        <v>0</v>
      </c>
      <c r="BL99" s="21" t="s">
        <v>171</v>
      </c>
      <c r="BM99" s="21" t="s">
        <v>720</v>
      </c>
    </row>
    <row r="100" s="1" customFormat="1" ht="25.5" customHeight="1">
      <c r="B100" s="43"/>
      <c r="C100" s="241" t="s">
        <v>212</v>
      </c>
      <c r="D100" s="241" t="s">
        <v>225</v>
      </c>
      <c r="E100" s="242" t="s">
        <v>330</v>
      </c>
      <c r="F100" s="243" t="s">
        <v>331</v>
      </c>
      <c r="G100" s="244" t="s">
        <v>332</v>
      </c>
      <c r="H100" s="245">
        <v>11</v>
      </c>
      <c r="I100" s="246"/>
      <c r="J100" s="247">
        <f>ROUND(I100*H100,2)</f>
        <v>0</v>
      </c>
      <c r="K100" s="243" t="s">
        <v>21</v>
      </c>
      <c r="L100" s="248"/>
      <c r="M100" s="249" t="s">
        <v>21</v>
      </c>
      <c r="N100" s="250" t="s">
        <v>43</v>
      </c>
      <c r="O100" s="44"/>
      <c r="P100" s="227">
        <f>O100*H100</f>
        <v>0</v>
      </c>
      <c r="Q100" s="227">
        <v>0.00059999999999999995</v>
      </c>
      <c r="R100" s="227">
        <f>Q100*H100</f>
        <v>0.0065999999999999991</v>
      </c>
      <c r="S100" s="227">
        <v>0</v>
      </c>
      <c r="T100" s="228">
        <f>S100*H100</f>
        <v>0</v>
      </c>
      <c r="AR100" s="21" t="s">
        <v>200</v>
      </c>
      <c r="AT100" s="21" t="s">
        <v>225</v>
      </c>
      <c r="AU100" s="21" t="s">
        <v>82</v>
      </c>
      <c r="AY100" s="21" t="s">
        <v>164</v>
      </c>
      <c r="BE100" s="229">
        <f>IF(N100="základní",J100,0)</f>
        <v>0</v>
      </c>
      <c r="BF100" s="229">
        <f>IF(N100="snížená",J100,0)</f>
        <v>0</v>
      </c>
      <c r="BG100" s="229">
        <f>IF(N100="zákl. přenesená",J100,0)</f>
        <v>0</v>
      </c>
      <c r="BH100" s="229">
        <f>IF(N100="sníž. přenesená",J100,0)</f>
        <v>0</v>
      </c>
      <c r="BI100" s="229">
        <f>IF(N100="nulová",J100,0)</f>
        <v>0</v>
      </c>
      <c r="BJ100" s="21" t="s">
        <v>80</v>
      </c>
      <c r="BK100" s="229">
        <f>ROUND(I100*H100,2)</f>
        <v>0</v>
      </c>
      <c r="BL100" s="21" t="s">
        <v>171</v>
      </c>
      <c r="BM100" s="21" t="s">
        <v>721</v>
      </c>
    </row>
    <row r="101" s="1" customFormat="1" ht="25.5" customHeight="1">
      <c r="B101" s="43"/>
      <c r="C101" s="218" t="s">
        <v>216</v>
      </c>
      <c r="D101" s="218" t="s">
        <v>166</v>
      </c>
      <c r="E101" s="219" t="s">
        <v>676</v>
      </c>
      <c r="F101" s="220" t="s">
        <v>677</v>
      </c>
      <c r="G101" s="221" t="s">
        <v>258</v>
      </c>
      <c r="H101" s="222">
        <v>2.7999999999999998</v>
      </c>
      <c r="I101" s="223"/>
      <c r="J101" s="224">
        <f>ROUND(I101*H101,2)</f>
        <v>0</v>
      </c>
      <c r="K101" s="220" t="s">
        <v>21</v>
      </c>
      <c r="L101" s="69"/>
      <c r="M101" s="225" t="s">
        <v>21</v>
      </c>
      <c r="N101" s="226" t="s">
        <v>43</v>
      </c>
      <c r="O101" s="44"/>
      <c r="P101" s="227">
        <f>O101*H101</f>
        <v>0</v>
      </c>
      <c r="Q101" s="227">
        <v>0.0043</v>
      </c>
      <c r="R101" s="227">
        <f>Q101*H101</f>
        <v>0.012039999999999999</v>
      </c>
      <c r="S101" s="227">
        <v>0</v>
      </c>
      <c r="T101" s="228">
        <f>S101*H101</f>
        <v>0</v>
      </c>
      <c r="AR101" s="21" t="s">
        <v>171</v>
      </c>
      <c r="AT101" s="21" t="s">
        <v>166</v>
      </c>
      <c r="AU101" s="21" t="s">
        <v>82</v>
      </c>
      <c r="AY101" s="21" t="s">
        <v>164</v>
      </c>
      <c r="BE101" s="229">
        <f>IF(N101="základní",J101,0)</f>
        <v>0</v>
      </c>
      <c r="BF101" s="229">
        <f>IF(N101="snížená",J101,0)</f>
        <v>0</v>
      </c>
      <c r="BG101" s="229">
        <f>IF(N101="zákl. přenesená",J101,0)</f>
        <v>0</v>
      </c>
      <c r="BH101" s="229">
        <f>IF(N101="sníž. přenesená",J101,0)</f>
        <v>0</v>
      </c>
      <c r="BI101" s="229">
        <f>IF(N101="nulová",J101,0)</f>
        <v>0</v>
      </c>
      <c r="BJ101" s="21" t="s">
        <v>80</v>
      </c>
      <c r="BK101" s="229">
        <f>ROUND(I101*H101,2)</f>
        <v>0</v>
      </c>
      <c r="BL101" s="21" t="s">
        <v>171</v>
      </c>
      <c r="BM101" s="21" t="s">
        <v>722</v>
      </c>
    </row>
    <row r="102" s="1" customFormat="1" ht="25.5" customHeight="1">
      <c r="B102" s="43"/>
      <c r="C102" s="241" t="s">
        <v>221</v>
      </c>
      <c r="D102" s="241" t="s">
        <v>225</v>
      </c>
      <c r="E102" s="242" t="s">
        <v>679</v>
      </c>
      <c r="F102" s="243" t="s">
        <v>677</v>
      </c>
      <c r="G102" s="244" t="s">
        <v>285</v>
      </c>
      <c r="H102" s="245">
        <v>42</v>
      </c>
      <c r="I102" s="246"/>
      <c r="J102" s="247">
        <f>ROUND(I102*H102,2)</f>
        <v>0</v>
      </c>
      <c r="K102" s="243" t="s">
        <v>21</v>
      </c>
      <c r="L102" s="248"/>
      <c r="M102" s="249" t="s">
        <v>21</v>
      </c>
      <c r="N102" s="250" t="s">
        <v>43</v>
      </c>
      <c r="O102" s="44"/>
      <c r="P102" s="227">
        <f>O102*H102</f>
        <v>0</v>
      </c>
      <c r="Q102" s="227">
        <v>0.001</v>
      </c>
      <c r="R102" s="227">
        <f>Q102*H102</f>
        <v>0.042000000000000003</v>
      </c>
      <c r="S102" s="227">
        <v>0</v>
      </c>
      <c r="T102" s="228">
        <f>S102*H102</f>
        <v>0</v>
      </c>
      <c r="AR102" s="21" t="s">
        <v>200</v>
      </c>
      <c r="AT102" s="21" t="s">
        <v>225</v>
      </c>
      <c r="AU102" s="21" t="s">
        <v>82</v>
      </c>
      <c r="AY102" s="21" t="s">
        <v>164</v>
      </c>
      <c r="BE102" s="229">
        <f>IF(N102="základní",J102,0)</f>
        <v>0</v>
      </c>
      <c r="BF102" s="229">
        <f>IF(N102="snížená",J102,0)</f>
        <v>0</v>
      </c>
      <c r="BG102" s="229">
        <f>IF(N102="zákl. přenesená",J102,0)</f>
        <v>0</v>
      </c>
      <c r="BH102" s="229">
        <f>IF(N102="sníž. přenesená",J102,0)</f>
        <v>0</v>
      </c>
      <c r="BI102" s="229">
        <f>IF(N102="nulová",J102,0)</f>
        <v>0</v>
      </c>
      <c r="BJ102" s="21" t="s">
        <v>80</v>
      </c>
      <c r="BK102" s="229">
        <f>ROUND(I102*H102,2)</f>
        <v>0</v>
      </c>
      <c r="BL102" s="21" t="s">
        <v>171</v>
      </c>
      <c r="BM102" s="21" t="s">
        <v>723</v>
      </c>
    </row>
    <row r="103" s="10" customFormat="1" ht="29.88" customHeight="1">
      <c r="B103" s="202"/>
      <c r="C103" s="203"/>
      <c r="D103" s="204" t="s">
        <v>71</v>
      </c>
      <c r="E103" s="216" t="s">
        <v>334</v>
      </c>
      <c r="F103" s="216" t="s">
        <v>335</v>
      </c>
      <c r="G103" s="203"/>
      <c r="H103" s="203"/>
      <c r="I103" s="206"/>
      <c r="J103" s="217">
        <f>BK103</f>
        <v>0</v>
      </c>
      <c r="K103" s="203"/>
      <c r="L103" s="208"/>
      <c r="M103" s="209"/>
      <c r="N103" s="210"/>
      <c r="O103" s="210"/>
      <c r="P103" s="211">
        <f>SUM(P104:P109)</f>
        <v>0</v>
      </c>
      <c r="Q103" s="210"/>
      <c r="R103" s="211">
        <f>SUM(R104:R109)</f>
        <v>0.0057960000000000008</v>
      </c>
      <c r="S103" s="210"/>
      <c r="T103" s="212">
        <f>SUM(T104:T109)</f>
        <v>0</v>
      </c>
      <c r="AR103" s="213" t="s">
        <v>80</v>
      </c>
      <c r="AT103" s="214" t="s">
        <v>71</v>
      </c>
      <c r="AU103" s="214" t="s">
        <v>80</v>
      </c>
      <c r="AY103" s="213" t="s">
        <v>164</v>
      </c>
      <c r="BK103" s="215">
        <f>SUM(BK104:BK109)</f>
        <v>0</v>
      </c>
    </row>
    <row r="104" s="1" customFormat="1" ht="63.75" customHeight="1">
      <c r="B104" s="43"/>
      <c r="C104" s="218" t="s">
        <v>176</v>
      </c>
      <c r="D104" s="218" t="s">
        <v>166</v>
      </c>
      <c r="E104" s="219" t="s">
        <v>353</v>
      </c>
      <c r="F104" s="220" t="s">
        <v>354</v>
      </c>
      <c r="G104" s="221" t="s">
        <v>169</v>
      </c>
      <c r="H104" s="222">
        <v>64.400000000000006</v>
      </c>
      <c r="I104" s="223"/>
      <c r="J104" s="224">
        <f>ROUND(I104*H104,2)</f>
        <v>0</v>
      </c>
      <c r="K104" s="220" t="s">
        <v>170</v>
      </c>
      <c r="L104" s="69"/>
      <c r="M104" s="225" t="s">
        <v>21</v>
      </c>
      <c r="N104" s="226" t="s">
        <v>43</v>
      </c>
      <c r="O104" s="44"/>
      <c r="P104" s="227">
        <f>O104*H104</f>
        <v>0</v>
      </c>
      <c r="Q104" s="227">
        <v>4.0000000000000003E-05</v>
      </c>
      <c r="R104" s="227">
        <f>Q104*H104</f>
        <v>0.0025760000000000006</v>
      </c>
      <c r="S104" s="227">
        <v>0</v>
      </c>
      <c r="T104" s="228">
        <f>S104*H104</f>
        <v>0</v>
      </c>
      <c r="AR104" s="21" t="s">
        <v>171</v>
      </c>
      <c r="AT104" s="21" t="s">
        <v>166</v>
      </c>
      <c r="AU104" s="21" t="s">
        <v>82</v>
      </c>
      <c r="AY104" s="21" t="s">
        <v>164</v>
      </c>
      <c r="BE104" s="229">
        <f>IF(N104="základní",J104,0)</f>
        <v>0</v>
      </c>
      <c r="BF104" s="229">
        <f>IF(N104="snížená",J104,0)</f>
        <v>0</v>
      </c>
      <c r="BG104" s="229">
        <f>IF(N104="zákl. přenesená",J104,0)</f>
        <v>0</v>
      </c>
      <c r="BH104" s="229">
        <f>IF(N104="sníž. přenesená",J104,0)</f>
        <v>0</v>
      </c>
      <c r="BI104" s="229">
        <f>IF(N104="nulová",J104,0)</f>
        <v>0</v>
      </c>
      <c r="BJ104" s="21" t="s">
        <v>80</v>
      </c>
      <c r="BK104" s="229">
        <f>ROUND(I104*H104,2)</f>
        <v>0</v>
      </c>
      <c r="BL104" s="21" t="s">
        <v>171</v>
      </c>
      <c r="BM104" s="21" t="s">
        <v>724</v>
      </c>
    </row>
    <row r="105" s="1" customFormat="1" ht="25.5" customHeight="1">
      <c r="B105" s="43"/>
      <c r="C105" s="218" t="s">
        <v>230</v>
      </c>
      <c r="D105" s="218" t="s">
        <v>166</v>
      </c>
      <c r="E105" s="219" t="s">
        <v>341</v>
      </c>
      <c r="F105" s="220" t="s">
        <v>342</v>
      </c>
      <c r="G105" s="221" t="s">
        <v>169</v>
      </c>
      <c r="H105" s="222">
        <v>64.400000000000006</v>
      </c>
      <c r="I105" s="223"/>
      <c r="J105" s="224">
        <f>ROUND(I105*H105,2)</f>
        <v>0</v>
      </c>
      <c r="K105" s="220" t="s">
        <v>170</v>
      </c>
      <c r="L105" s="69"/>
      <c r="M105" s="225" t="s">
        <v>21</v>
      </c>
      <c r="N105" s="226" t="s">
        <v>43</v>
      </c>
      <c r="O105" s="44"/>
      <c r="P105" s="227">
        <f>O105*H105</f>
        <v>0</v>
      </c>
      <c r="Q105" s="227">
        <v>0</v>
      </c>
      <c r="R105" s="227">
        <f>Q105*H105</f>
        <v>0</v>
      </c>
      <c r="S105" s="227">
        <v>0</v>
      </c>
      <c r="T105" s="228">
        <f>S105*H105</f>
        <v>0</v>
      </c>
      <c r="AR105" s="21" t="s">
        <v>171</v>
      </c>
      <c r="AT105" s="21" t="s">
        <v>166</v>
      </c>
      <c r="AU105" s="21" t="s">
        <v>82</v>
      </c>
      <c r="AY105" s="21" t="s">
        <v>164</v>
      </c>
      <c r="BE105" s="229">
        <f>IF(N105="základní",J105,0)</f>
        <v>0</v>
      </c>
      <c r="BF105" s="229">
        <f>IF(N105="snížená",J105,0)</f>
        <v>0</v>
      </c>
      <c r="BG105" s="229">
        <f>IF(N105="zákl. přenesená",J105,0)</f>
        <v>0</v>
      </c>
      <c r="BH105" s="229">
        <f>IF(N105="sníž. přenesená",J105,0)</f>
        <v>0</v>
      </c>
      <c r="BI105" s="229">
        <f>IF(N105="nulová",J105,0)</f>
        <v>0</v>
      </c>
      <c r="BJ105" s="21" t="s">
        <v>80</v>
      </c>
      <c r="BK105" s="229">
        <f>ROUND(I105*H105,2)</f>
        <v>0</v>
      </c>
      <c r="BL105" s="21" t="s">
        <v>171</v>
      </c>
      <c r="BM105" s="21" t="s">
        <v>725</v>
      </c>
    </row>
    <row r="106" s="1" customFormat="1" ht="25.5" customHeight="1">
      <c r="B106" s="43"/>
      <c r="C106" s="218" t="s">
        <v>10</v>
      </c>
      <c r="D106" s="218" t="s">
        <v>166</v>
      </c>
      <c r="E106" s="219" t="s">
        <v>345</v>
      </c>
      <c r="F106" s="220" t="s">
        <v>346</v>
      </c>
      <c r="G106" s="221" t="s">
        <v>169</v>
      </c>
      <c r="H106" s="222">
        <v>64.400000000000006</v>
      </c>
      <c r="I106" s="223"/>
      <c r="J106" s="224">
        <f>ROUND(I106*H106,2)</f>
        <v>0</v>
      </c>
      <c r="K106" s="220" t="s">
        <v>170</v>
      </c>
      <c r="L106" s="69"/>
      <c r="M106" s="225" t="s">
        <v>21</v>
      </c>
      <c r="N106" s="226" t="s">
        <v>43</v>
      </c>
      <c r="O106" s="44"/>
      <c r="P106" s="227">
        <f>O106*H106</f>
        <v>0</v>
      </c>
      <c r="Q106" s="227">
        <v>0</v>
      </c>
      <c r="R106" s="227">
        <f>Q106*H106</f>
        <v>0</v>
      </c>
      <c r="S106" s="227">
        <v>0</v>
      </c>
      <c r="T106" s="228">
        <f>S106*H106</f>
        <v>0</v>
      </c>
      <c r="AR106" s="21" t="s">
        <v>171</v>
      </c>
      <c r="AT106" s="21" t="s">
        <v>166</v>
      </c>
      <c r="AU106" s="21" t="s">
        <v>82</v>
      </c>
      <c r="AY106" s="21" t="s">
        <v>164</v>
      </c>
      <c r="BE106" s="229">
        <f>IF(N106="základní",J106,0)</f>
        <v>0</v>
      </c>
      <c r="BF106" s="229">
        <f>IF(N106="snížená",J106,0)</f>
        <v>0</v>
      </c>
      <c r="BG106" s="229">
        <f>IF(N106="zákl. přenesená",J106,0)</f>
        <v>0</v>
      </c>
      <c r="BH106" s="229">
        <f>IF(N106="sníž. přenesená",J106,0)</f>
        <v>0</v>
      </c>
      <c r="BI106" s="229">
        <f>IF(N106="nulová",J106,0)</f>
        <v>0</v>
      </c>
      <c r="BJ106" s="21" t="s">
        <v>80</v>
      </c>
      <c r="BK106" s="229">
        <f>ROUND(I106*H106,2)</f>
        <v>0</v>
      </c>
      <c r="BL106" s="21" t="s">
        <v>171</v>
      </c>
      <c r="BM106" s="21" t="s">
        <v>726</v>
      </c>
    </row>
    <row r="107" s="1" customFormat="1" ht="16.5" customHeight="1">
      <c r="B107" s="43"/>
      <c r="C107" s="241" t="s">
        <v>183</v>
      </c>
      <c r="D107" s="241" t="s">
        <v>225</v>
      </c>
      <c r="E107" s="242" t="s">
        <v>349</v>
      </c>
      <c r="F107" s="243" t="s">
        <v>350</v>
      </c>
      <c r="G107" s="244" t="s">
        <v>263</v>
      </c>
      <c r="H107" s="245">
        <v>3.2200000000000002</v>
      </c>
      <c r="I107" s="246"/>
      <c r="J107" s="247">
        <f>ROUND(I107*H107,2)</f>
        <v>0</v>
      </c>
      <c r="K107" s="243" t="s">
        <v>21</v>
      </c>
      <c r="L107" s="248"/>
      <c r="M107" s="249" t="s">
        <v>21</v>
      </c>
      <c r="N107" s="250" t="s">
        <v>43</v>
      </c>
      <c r="O107" s="44"/>
      <c r="P107" s="227">
        <f>O107*H107</f>
        <v>0</v>
      </c>
      <c r="Q107" s="227">
        <v>0.001</v>
      </c>
      <c r="R107" s="227">
        <f>Q107*H107</f>
        <v>0.0032200000000000002</v>
      </c>
      <c r="S107" s="227">
        <v>0</v>
      </c>
      <c r="T107" s="228">
        <f>S107*H107</f>
        <v>0</v>
      </c>
      <c r="AR107" s="21" t="s">
        <v>200</v>
      </c>
      <c r="AT107" s="21" t="s">
        <v>225</v>
      </c>
      <c r="AU107" s="21" t="s">
        <v>82</v>
      </c>
      <c r="AY107" s="21" t="s">
        <v>164</v>
      </c>
      <c r="BE107" s="229">
        <f>IF(N107="základní",J107,0)</f>
        <v>0</v>
      </c>
      <c r="BF107" s="229">
        <f>IF(N107="snížená",J107,0)</f>
        <v>0</v>
      </c>
      <c r="BG107" s="229">
        <f>IF(N107="zákl. přenesená",J107,0)</f>
        <v>0</v>
      </c>
      <c r="BH107" s="229">
        <f>IF(N107="sníž. přenesená",J107,0)</f>
        <v>0</v>
      </c>
      <c r="BI107" s="229">
        <f>IF(N107="nulová",J107,0)</f>
        <v>0</v>
      </c>
      <c r="BJ107" s="21" t="s">
        <v>80</v>
      </c>
      <c r="BK107" s="229">
        <f>ROUND(I107*H107,2)</f>
        <v>0</v>
      </c>
      <c r="BL107" s="21" t="s">
        <v>171</v>
      </c>
      <c r="BM107" s="21" t="s">
        <v>727</v>
      </c>
    </row>
    <row r="108" s="1" customFormat="1" ht="25.5" customHeight="1">
      <c r="B108" s="43"/>
      <c r="C108" s="218" t="s">
        <v>210</v>
      </c>
      <c r="D108" s="218" t="s">
        <v>166</v>
      </c>
      <c r="E108" s="219" t="s">
        <v>670</v>
      </c>
      <c r="F108" s="220" t="s">
        <v>671</v>
      </c>
      <c r="G108" s="221" t="s">
        <v>169</v>
      </c>
      <c r="H108" s="222">
        <v>1.0800000000000001</v>
      </c>
      <c r="I108" s="223"/>
      <c r="J108" s="224">
        <f>ROUND(I108*H108,2)</f>
        <v>0</v>
      </c>
      <c r="K108" s="220" t="s">
        <v>170</v>
      </c>
      <c r="L108" s="69"/>
      <c r="M108" s="225" t="s">
        <v>21</v>
      </c>
      <c r="N108" s="226" t="s">
        <v>43</v>
      </c>
      <c r="O108" s="44"/>
      <c r="P108" s="227">
        <f>O108*H108</f>
        <v>0</v>
      </c>
      <c r="Q108" s="227">
        <v>0</v>
      </c>
      <c r="R108" s="227">
        <f>Q108*H108</f>
        <v>0</v>
      </c>
      <c r="S108" s="227">
        <v>0</v>
      </c>
      <c r="T108" s="228">
        <f>S108*H108</f>
        <v>0</v>
      </c>
      <c r="AR108" s="21" t="s">
        <v>171</v>
      </c>
      <c r="AT108" s="21" t="s">
        <v>166</v>
      </c>
      <c r="AU108" s="21" t="s">
        <v>82</v>
      </c>
      <c r="AY108" s="21" t="s">
        <v>164</v>
      </c>
      <c r="BE108" s="229">
        <f>IF(N108="základní",J108,0)</f>
        <v>0</v>
      </c>
      <c r="BF108" s="229">
        <f>IF(N108="snížená",J108,0)</f>
        <v>0</v>
      </c>
      <c r="BG108" s="229">
        <f>IF(N108="zákl. přenesená",J108,0)</f>
        <v>0</v>
      </c>
      <c r="BH108" s="229">
        <f>IF(N108="sníž. přenesená",J108,0)</f>
        <v>0</v>
      </c>
      <c r="BI108" s="229">
        <f>IF(N108="nulová",J108,0)</f>
        <v>0</v>
      </c>
      <c r="BJ108" s="21" t="s">
        <v>80</v>
      </c>
      <c r="BK108" s="229">
        <f>ROUND(I108*H108,2)</f>
        <v>0</v>
      </c>
      <c r="BL108" s="21" t="s">
        <v>171</v>
      </c>
      <c r="BM108" s="21" t="s">
        <v>728</v>
      </c>
    </row>
    <row r="109" s="1" customFormat="1" ht="16.5" customHeight="1">
      <c r="B109" s="43"/>
      <c r="C109" s="218" t="s">
        <v>243</v>
      </c>
      <c r="D109" s="218" t="s">
        <v>166</v>
      </c>
      <c r="E109" s="219" t="s">
        <v>729</v>
      </c>
      <c r="F109" s="220" t="s">
        <v>730</v>
      </c>
      <c r="G109" s="221" t="s">
        <v>258</v>
      </c>
      <c r="H109" s="222">
        <v>5.4000000000000004</v>
      </c>
      <c r="I109" s="223"/>
      <c r="J109" s="224">
        <f>ROUND(I109*H109,2)</f>
        <v>0</v>
      </c>
      <c r="K109" s="220" t="s">
        <v>170</v>
      </c>
      <c r="L109" s="69"/>
      <c r="M109" s="225" t="s">
        <v>21</v>
      </c>
      <c r="N109" s="226" t="s">
        <v>43</v>
      </c>
      <c r="O109" s="44"/>
      <c r="P109" s="227">
        <f>O109*H109</f>
        <v>0</v>
      </c>
      <c r="Q109" s="227">
        <v>0</v>
      </c>
      <c r="R109" s="227">
        <f>Q109*H109</f>
        <v>0</v>
      </c>
      <c r="S109" s="227">
        <v>0</v>
      </c>
      <c r="T109" s="228">
        <f>S109*H109</f>
        <v>0</v>
      </c>
      <c r="AR109" s="21" t="s">
        <v>171</v>
      </c>
      <c r="AT109" s="21" t="s">
        <v>166</v>
      </c>
      <c r="AU109" s="21" t="s">
        <v>82</v>
      </c>
      <c r="AY109" s="21" t="s">
        <v>164</v>
      </c>
      <c r="BE109" s="229">
        <f>IF(N109="základní",J109,0)</f>
        <v>0</v>
      </c>
      <c r="BF109" s="229">
        <f>IF(N109="snížená",J109,0)</f>
        <v>0</v>
      </c>
      <c r="BG109" s="229">
        <f>IF(N109="zákl. přenesená",J109,0)</f>
        <v>0</v>
      </c>
      <c r="BH109" s="229">
        <f>IF(N109="sníž. přenesená",J109,0)</f>
        <v>0</v>
      </c>
      <c r="BI109" s="229">
        <f>IF(N109="nulová",J109,0)</f>
        <v>0</v>
      </c>
      <c r="BJ109" s="21" t="s">
        <v>80</v>
      </c>
      <c r="BK109" s="229">
        <f>ROUND(I109*H109,2)</f>
        <v>0</v>
      </c>
      <c r="BL109" s="21" t="s">
        <v>171</v>
      </c>
      <c r="BM109" s="21" t="s">
        <v>731</v>
      </c>
    </row>
    <row r="110" s="10" customFormat="1" ht="29.88" customHeight="1">
      <c r="B110" s="202"/>
      <c r="C110" s="203"/>
      <c r="D110" s="204" t="s">
        <v>71</v>
      </c>
      <c r="E110" s="216" t="s">
        <v>402</v>
      </c>
      <c r="F110" s="216" t="s">
        <v>403</v>
      </c>
      <c r="G110" s="203"/>
      <c r="H110" s="203"/>
      <c r="I110" s="206"/>
      <c r="J110" s="217">
        <f>BK110</f>
        <v>0</v>
      </c>
      <c r="K110" s="203"/>
      <c r="L110" s="208"/>
      <c r="M110" s="209"/>
      <c r="N110" s="210"/>
      <c r="O110" s="210"/>
      <c r="P110" s="211">
        <f>SUM(P111:P116)</f>
        <v>0</v>
      </c>
      <c r="Q110" s="210"/>
      <c r="R110" s="211">
        <f>SUM(R111:R116)</f>
        <v>0</v>
      </c>
      <c r="S110" s="210"/>
      <c r="T110" s="212">
        <f>SUM(T111:T116)</f>
        <v>0</v>
      </c>
      <c r="AR110" s="213" t="s">
        <v>80</v>
      </c>
      <c r="AT110" s="214" t="s">
        <v>71</v>
      </c>
      <c r="AU110" s="214" t="s">
        <v>80</v>
      </c>
      <c r="AY110" s="213" t="s">
        <v>164</v>
      </c>
      <c r="BK110" s="215">
        <f>SUM(BK111:BK116)</f>
        <v>0</v>
      </c>
    </row>
    <row r="111" s="1" customFormat="1" ht="25.5" customHeight="1">
      <c r="B111" s="43"/>
      <c r="C111" s="218" t="s">
        <v>247</v>
      </c>
      <c r="D111" s="218" t="s">
        <v>166</v>
      </c>
      <c r="E111" s="219" t="s">
        <v>405</v>
      </c>
      <c r="F111" s="220" t="s">
        <v>406</v>
      </c>
      <c r="G111" s="221" t="s">
        <v>219</v>
      </c>
      <c r="H111" s="222">
        <v>4.9589999999999996</v>
      </c>
      <c r="I111" s="223"/>
      <c r="J111" s="224">
        <f>ROUND(I111*H111,2)</f>
        <v>0</v>
      </c>
      <c r="K111" s="220" t="s">
        <v>170</v>
      </c>
      <c r="L111" s="69"/>
      <c r="M111" s="225" t="s">
        <v>21</v>
      </c>
      <c r="N111" s="226" t="s">
        <v>43</v>
      </c>
      <c r="O111" s="44"/>
      <c r="P111" s="227">
        <f>O111*H111</f>
        <v>0</v>
      </c>
      <c r="Q111" s="227">
        <v>0</v>
      </c>
      <c r="R111" s="227">
        <f>Q111*H111</f>
        <v>0</v>
      </c>
      <c r="S111" s="227">
        <v>0</v>
      </c>
      <c r="T111" s="228">
        <f>S111*H111</f>
        <v>0</v>
      </c>
      <c r="AR111" s="21" t="s">
        <v>171</v>
      </c>
      <c r="AT111" s="21" t="s">
        <v>166</v>
      </c>
      <c r="AU111" s="21" t="s">
        <v>82</v>
      </c>
      <c r="AY111" s="21" t="s">
        <v>164</v>
      </c>
      <c r="BE111" s="229">
        <f>IF(N111="základní",J111,0)</f>
        <v>0</v>
      </c>
      <c r="BF111" s="229">
        <f>IF(N111="snížená",J111,0)</f>
        <v>0</v>
      </c>
      <c r="BG111" s="229">
        <f>IF(N111="zákl. přenesená",J111,0)</f>
        <v>0</v>
      </c>
      <c r="BH111" s="229">
        <f>IF(N111="sníž. přenesená",J111,0)</f>
        <v>0</v>
      </c>
      <c r="BI111" s="229">
        <f>IF(N111="nulová",J111,0)</f>
        <v>0</v>
      </c>
      <c r="BJ111" s="21" t="s">
        <v>80</v>
      </c>
      <c r="BK111" s="229">
        <f>ROUND(I111*H111,2)</f>
        <v>0</v>
      </c>
      <c r="BL111" s="21" t="s">
        <v>171</v>
      </c>
      <c r="BM111" s="21" t="s">
        <v>732</v>
      </c>
    </row>
    <row r="112" s="1" customFormat="1" ht="25.5" customHeight="1">
      <c r="B112" s="43"/>
      <c r="C112" s="218" t="s">
        <v>251</v>
      </c>
      <c r="D112" s="218" t="s">
        <v>166</v>
      </c>
      <c r="E112" s="219" t="s">
        <v>409</v>
      </c>
      <c r="F112" s="220" t="s">
        <v>410</v>
      </c>
      <c r="G112" s="221" t="s">
        <v>219</v>
      </c>
      <c r="H112" s="222">
        <v>4.9589999999999996</v>
      </c>
      <c r="I112" s="223"/>
      <c r="J112" s="224">
        <f>ROUND(I112*H112,2)</f>
        <v>0</v>
      </c>
      <c r="K112" s="220" t="s">
        <v>170</v>
      </c>
      <c r="L112" s="69"/>
      <c r="M112" s="225" t="s">
        <v>21</v>
      </c>
      <c r="N112" s="226" t="s">
        <v>43</v>
      </c>
      <c r="O112" s="44"/>
      <c r="P112" s="227">
        <f>O112*H112</f>
        <v>0</v>
      </c>
      <c r="Q112" s="227">
        <v>0</v>
      </c>
      <c r="R112" s="227">
        <f>Q112*H112</f>
        <v>0</v>
      </c>
      <c r="S112" s="227">
        <v>0</v>
      </c>
      <c r="T112" s="228">
        <f>S112*H112</f>
        <v>0</v>
      </c>
      <c r="AR112" s="21" t="s">
        <v>171</v>
      </c>
      <c r="AT112" s="21" t="s">
        <v>166</v>
      </c>
      <c r="AU112" s="21" t="s">
        <v>82</v>
      </c>
      <c r="AY112" s="21" t="s">
        <v>164</v>
      </c>
      <c r="BE112" s="229">
        <f>IF(N112="základní",J112,0)</f>
        <v>0</v>
      </c>
      <c r="BF112" s="229">
        <f>IF(N112="snížená",J112,0)</f>
        <v>0</v>
      </c>
      <c r="BG112" s="229">
        <f>IF(N112="zákl. přenesená",J112,0)</f>
        <v>0</v>
      </c>
      <c r="BH112" s="229">
        <f>IF(N112="sníž. přenesená",J112,0)</f>
        <v>0</v>
      </c>
      <c r="BI112" s="229">
        <f>IF(N112="nulová",J112,0)</f>
        <v>0</v>
      </c>
      <c r="BJ112" s="21" t="s">
        <v>80</v>
      </c>
      <c r="BK112" s="229">
        <f>ROUND(I112*H112,2)</f>
        <v>0</v>
      </c>
      <c r="BL112" s="21" t="s">
        <v>171</v>
      </c>
      <c r="BM112" s="21" t="s">
        <v>733</v>
      </c>
    </row>
    <row r="113" s="1" customFormat="1" ht="25.5" customHeight="1">
      <c r="B113" s="43"/>
      <c r="C113" s="218" t="s">
        <v>9</v>
      </c>
      <c r="D113" s="218" t="s">
        <v>166</v>
      </c>
      <c r="E113" s="219" t="s">
        <v>413</v>
      </c>
      <c r="F113" s="220" t="s">
        <v>414</v>
      </c>
      <c r="G113" s="221" t="s">
        <v>219</v>
      </c>
      <c r="H113" s="222">
        <v>49.590000000000003</v>
      </c>
      <c r="I113" s="223"/>
      <c r="J113" s="224">
        <f>ROUND(I113*H113,2)</f>
        <v>0</v>
      </c>
      <c r="K113" s="220" t="s">
        <v>170</v>
      </c>
      <c r="L113" s="69"/>
      <c r="M113" s="225" t="s">
        <v>21</v>
      </c>
      <c r="N113" s="226" t="s">
        <v>43</v>
      </c>
      <c r="O113" s="44"/>
      <c r="P113" s="227">
        <f>O113*H113</f>
        <v>0</v>
      </c>
      <c r="Q113" s="227">
        <v>0</v>
      </c>
      <c r="R113" s="227">
        <f>Q113*H113</f>
        <v>0</v>
      </c>
      <c r="S113" s="227">
        <v>0</v>
      </c>
      <c r="T113" s="228">
        <f>S113*H113</f>
        <v>0</v>
      </c>
      <c r="AR113" s="21" t="s">
        <v>171</v>
      </c>
      <c r="AT113" s="21" t="s">
        <v>166</v>
      </c>
      <c r="AU113" s="21" t="s">
        <v>82</v>
      </c>
      <c r="AY113" s="21" t="s">
        <v>164</v>
      </c>
      <c r="BE113" s="229">
        <f>IF(N113="základní",J113,0)</f>
        <v>0</v>
      </c>
      <c r="BF113" s="229">
        <f>IF(N113="snížená",J113,0)</f>
        <v>0</v>
      </c>
      <c r="BG113" s="229">
        <f>IF(N113="zákl. přenesená",J113,0)</f>
        <v>0</v>
      </c>
      <c r="BH113" s="229">
        <f>IF(N113="sníž. přenesená",J113,0)</f>
        <v>0</v>
      </c>
      <c r="BI113" s="229">
        <f>IF(N113="nulová",J113,0)</f>
        <v>0</v>
      </c>
      <c r="BJ113" s="21" t="s">
        <v>80</v>
      </c>
      <c r="BK113" s="229">
        <f>ROUND(I113*H113,2)</f>
        <v>0</v>
      </c>
      <c r="BL113" s="21" t="s">
        <v>171</v>
      </c>
      <c r="BM113" s="21" t="s">
        <v>734</v>
      </c>
    </row>
    <row r="114" s="11" customFormat="1">
      <c r="B114" s="230"/>
      <c r="C114" s="231"/>
      <c r="D114" s="232" t="s">
        <v>204</v>
      </c>
      <c r="E114" s="231"/>
      <c r="F114" s="233" t="s">
        <v>735</v>
      </c>
      <c r="G114" s="231"/>
      <c r="H114" s="234">
        <v>49.590000000000003</v>
      </c>
      <c r="I114" s="235"/>
      <c r="J114" s="231"/>
      <c r="K114" s="231"/>
      <c r="L114" s="236"/>
      <c r="M114" s="237"/>
      <c r="N114" s="238"/>
      <c r="O114" s="238"/>
      <c r="P114" s="238"/>
      <c r="Q114" s="238"/>
      <c r="R114" s="238"/>
      <c r="S114" s="238"/>
      <c r="T114" s="239"/>
      <c r="AT114" s="240" t="s">
        <v>204</v>
      </c>
      <c r="AU114" s="240" t="s">
        <v>82</v>
      </c>
      <c r="AV114" s="11" t="s">
        <v>82</v>
      </c>
      <c r="AW114" s="11" t="s">
        <v>6</v>
      </c>
      <c r="AX114" s="11" t="s">
        <v>80</v>
      </c>
      <c r="AY114" s="240" t="s">
        <v>164</v>
      </c>
    </row>
    <row r="115" s="1" customFormat="1" ht="16.5" customHeight="1">
      <c r="B115" s="43"/>
      <c r="C115" s="218" t="s">
        <v>260</v>
      </c>
      <c r="D115" s="218" t="s">
        <v>166</v>
      </c>
      <c r="E115" s="219" t="s">
        <v>418</v>
      </c>
      <c r="F115" s="220" t="s">
        <v>419</v>
      </c>
      <c r="G115" s="221" t="s">
        <v>219</v>
      </c>
      <c r="H115" s="222">
        <v>4.9589999999999996</v>
      </c>
      <c r="I115" s="223"/>
      <c r="J115" s="224">
        <f>ROUND(I115*H115,2)</f>
        <v>0</v>
      </c>
      <c r="K115" s="220" t="s">
        <v>170</v>
      </c>
      <c r="L115" s="69"/>
      <c r="M115" s="225" t="s">
        <v>21</v>
      </c>
      <c r="N115" s="226" t="s">
        <v>43</v>
      </c>
      <c r="O115" s="44"/>
      <c r="P115" s="227">
        <f>O115*H115</f>
        <v>0</v>
      </c>
      <c r="Q115" s="227">
        <v>0</v>
      </c>
      <c r="R115" s="227">
        <f>Q115*H115</f>
        <v>0</v>
      </c>
      <c r="S115" s="227">
        <v>0</v>
      </c>
      <c r="T115" s="228">
        <f>S115*H115</f>
        <v>0</v>
      </c>
      <c r="AR115" s="21" t="s">
        <v>171</v>
      </c>
      <c r="AT115" s="21" t="s">
        <v>166</v>
      </c>
      <c r="AU115" s="21" t="s">
        <v>82</v>
      </c>
      <c r="AY115" s="21" t="s">
        <v>164</v>
      </c>
      <c r="BE115" s="229">
        <f>IF(N115="základní",J115,0)</f>
        <v>0</v>
      </c>
      <c r="BF115" s="229">
        <f>IF(N115="snížená",J115,0)</f>
        <v>0</v>
      </c>
      <c r="BG115" s="229">
        <f>IF(N115="zákl. přenesená",J115,0)</f>
        <v>0</v>
      </c>
      <c r="BH115" s="229">
        <f>IF(N115="sníž. přenesená",J115,0)</f>
        <v>0</v>
      </c>
      <c r="BI115" s="229">
        <f>IF(N115="nulová",J115,0)</f>
        <v>0</v>
      </c>
      <c r="BJ115" s="21" t="s">
        <v>80</v>
      </c>
      <c r="BK115" s="229">
        <f>ROUND(I115*H115,2)</f>
        <v>0</v>
      </c>
      <c r="BL115" s="21" t="s">
        <v>171</v>
      </c>
      <c r="BM115" s="21" t="s">
        <v>736</v>
      </c>
    </row>
    <row r="116" s="1" customFormat="1" ht="16.5" customHeight="1">
      <c r="B116" s="43"/>
      <c r="C116" s="218" t="s">
        <v>266</v>
      </c>
      <c r="D116" s="218" t="s">
        <v>166</v>
      </c>
      <c r="E116" s="219" t="s">
        <v>422</v>
      </c>
      <c r="F116" s="220" t="s">
        <v>423</v>
      </c>
      <c r="G116" s="221" t="s">
        <v>219</v>
      </c>
      <c r="H116" s="222">
        <v>4.9589999999999996</v>
      </c>
      <c r="I116" s="223"/>
      <c r="J116" s="224">
        <f>ROUND(I116*H116,2)</f>
        <v>0</v>
      </c>
      <c r="K116" s="220" t="s">
        <v>170</v>
      </c>
      <c r="L116" s="69"/>
      <c r="M116" s="225" t="s">
        <v>21</v>
      </c>
      <c r="N116" s="226" t="s">
        <v>43</v>
      </c>
      <c r="O116" s="44"/>
      <c r="P116" s="227">
        <f>O116*H116</f>
        <v>0</v>
      </c>
      <c r="Q116" s="227">
        <v>0</v>
      </c>
      <c r="R116" s="227">
        <f>Q116*H116</f>
        <v>0</v>
      </c>
      <c r="S116" s="227">
        <v>0</v>
      </c>
      <c r="T116" s="228">
        <f>S116*H116</f>
        <v>0</v>
      </c>
      <c r="AR116" s="21" t="s">
        <v>171</v>
      </c>
      <c r="AT116" s="21" t="s">
        <v>166</v>
      </c>
      <c r="AU116" s="21" t="s">
        <v>82</v>
      </c>
      <c r="AY116" s="21" t="s">
        <v>164</v>
      </c>
      <c r="BE116" s="229">
        <f>IF(N116="základní",J116,0)</f>
        <v>0</v>
      </c>
      <c r="BF116" s="229">
        <f>IF(N116="snížená",J116,0)</f>
        <v>0</v>
      </c>
      <c r="BG116" s="229">
        <f>IF(N116="zákl. přenesená",J116,0)</f>
        <v>0</v>
      </c>
      <c r="BH116" s="229">
        <f>IF(N116="sníž. přenesená",J116,0)</f>
        <v>0</v>
      </c>
      <c r="BI116" s="229">
        <f>IF(N116="nulová",J116,0)</f>
        <v>0</v>
      </c>
      <c r="BJ116" s="21" t="s">
        <v>80</v>
      </c>
      <c r="BK116" s="229">
        <f>ROUND(I116*H116,2)</f>
        <v>0</v>
      </c>
      <c r="BL116" s="21" t="s">
        <v>171</v>
      </c>
      <c r="BM116" s="21" t="s">
        <v>737</v>
      </c>
    </row>
    <row r="117" s="10" customFormat="1" ht="29.88" customHeight="1">
      <c r="B117" s="202"/>
      <c r="C117" s="203"/>
      <c r="D117" s="204" t="s">
        <v>71</v>
      </c>
      <c r="E117" s="216" t="s">
        <v>440</v>
      </c>
      <c r="F117" s="216" t="s">
        <v>441</v>
      </c>
      <c r="G117" s="203"/>
      <c r="H117" s="203"/>
      <c r="I117" s="206"/>
      <c r="J117" s="217">
        <f>BK117</f>
        <v>0</v>
      </c>
      <c r="K117" s="203"/>
      <c r="L117" s="208"/>
      <c r="M117" s="209"/>
      <c r="N117" s="210"/>
      <c r="O117" s="210"/>
      <c r="P117" s="211">
        <f>P118</f>
        <v>0</v>
      </c>
      <c r="Q117" s="210"/>
      <c r="R117" s="211">
        <f>R118</f>
        <v>0</v>
      </c>
      <c r="S117" s="210"/>
      <c r="T117" s="212">
        <f>T118</f>
        <v>0</v>
      </c>
      <c r="AR117" s="213" t="s">
        <v>80</v>
      </c>
      <c r="AT117" s="214" t="s">
        <v>71</v>
      </c>
      <c r="AU117" s="214" t="s">
        <v>80</v>
      </c>
      <c r="AY117" s="213" t="s">
        <v>164</v>
      </c>
      <c r="BK117" s="215">
        <f>BK118</f>
        <v>0</v>
      </c>
    </row>
    <row r="118" s="1" customFormat="1" ht="38.25" customHeight="1">
      <c r="B118" s="43"/>
      <c r="C118" s="218" t="s">
        <v>270</v>
      </c>
      <c r="D118" s="218" t="s">
        <v>166</v>
      </c>
      <c r="E118" s="219" t="s">
        <v>443</v>
      </c>
      <c r="F118" s="220" t="s">
        <v>444</v>
      </c>
      <c r="G118" s="221" t="s">
        <v>219</v>
      </c>
      <c r="H118" s="222">
        <v>0.73399999999999999</v>
      </c>
      <c r="I118" s="223"/>
      <c r="J118" s="224">
        <f>ROUND(I118*H118,2)</f>
        <v>0</v>
      </c>
      <c r="K118" s="220" t="s">
        <v>170</v>
      </c>
      <c r="L118" s="69"/>
      <c r="M118" s="225" t="s">
        <v>21</v>
      </c>
      <c r="N118" s="226" t="s">
        <v>43</v>
      </c>
      <c r="O118" s="44"/>
      <c r="P118" s="227">
        <f>O118*H118</f>
        <v>0</v>
      </c>
      <c r="Q118" s="227">
        <v>0</v>
      </c>
      <c r="R118" s="227">
        <f>Q118*H118</f>
        <v>0</v>
      </c>
      <c r="S118" s="227">
        <v>0</v>
      </c>
      <c r="T118" s="228">
        <f>S118*H118</f>
        <v>0</v>
      </c>
      <c r="AR118" s="21" t="s">
        <v>171</v>
      </c>
      <c r="AT118" s="21" t="s">
        <v>166</v>
      </c>
      <c r="AU118" s="21" t="s">
        <v>82</v>
      </c>
      <c r="AY118" s="21" t="s">
        <v>164</v>
      </c>
      <c r="BE118" s="229">
        <f>IF(N118="základní",J118,0)</f>
        <v>0</v>
      </c>
      <c r="BF118" s="229">
        <f>IF(N118="snížená",J118,0)</f>
        <v>0</v>
      </c>
      <c r="BG118" s="229">
        <f>IF(N118="zákl. přenesená",J118,0)</f>
        <v>0</v>
      </c>
      <c r="BH118" s="229">
        <f>IF(N118="sníž. přenesená",J118,0)</f>
        <v>0</v>
      </c>
      <c r="BI118" s="229">
        <f>IF(N118="nulová",J118,0)</f>
        <v>0</v>
      </c>
      <c r="BJ118" s="21" t="s">
        <v>80</v>
      </c>
      <c r="BK118" s="229">
        <f>ROUND(I118*H118,2)</f>
        <v>0</v>
      </c>
      <c r="BL118" s="21" t="s">
        <v>171</v>
      </c>
      <c r="BM118" s="21" t="s">
        <v>738</v>
      </c>
    </row>
    <row r="119" s="10" customFormat="1" ht="37.44" customHeight="1">
      <c r="B119" s="202"/>
      <c r="C119" s="203"/>
      <c r="D119" s="204" t="s">
        <v>71</v>
      </c>
      <c r="E119" s="205" t="s">
        <v>446</v>
      </c>
      <c r="F119" s="205" t="s">
        <v>447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P120+P130</f>
        <v>0</v>
      </c>
      <c r="Q119" s="210"/>
      <c r="R119" s="211">
        <f>R120+R130</f>
        <v>0.69262876000000007</v>
      </c>
      <c r="S119" s="210"/>
      <c r="T119" s="212">
        <f>T120+T130</f>
        <v>0</v>
      </c>
      <c r="AR119" s="213" t="s">
        <v>82</v>
      </c>
      <c r="AT119" s="214" t="s">
        <v>71</v>
      </c>
      <c r="AU119" s="214" t="s">
        <v>72</v>
      </c>
      <c r="AY119" s="213" t="s">
        <v>164</v>
      </c>
      <c r="BK119" s="215">
        <f>BK120+BK130</f>
        <v>0</v>
      </c>
    </row>
    <row r="120" s="10" customFormat="1" ht="19.92" customHeight="1">
      <c r="B120" s="202"/>
      <c r="C120" s="203"/>
      <c r="D120" s="204" t="s">
        <v>71</v>
      </c>
      <c r="E120" s="216" t="s">
        <v>448</v>
      </c>
      <c r="F120" s="216" t="s">
        <v>449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SUM(P121:P129)</f>
        <v>0</v>
      </c>
      <c r="Q120" s="210"/>
      <c r="R120" s="211">
        <f>SUM(R121:R129)</f>
        <v>0.10302476000000002</v>
      </c>
      <c r="S120" s="210"/>
      <c r="T120" s="212">
        <f>SUM(T121:T129)</f>
        <v>0</v>
      </c>
      <c r="AR120" s="213" t="s">
        <v>82</v>
      </c>
      <c r="AT120" s="214" t="s">
        <v>71</v>
      </c>
      <c r="AU120" s="214" t="s">
        <v>80</v>
      </c>
      <c r="AY120" s="213" t="s">
        <v>164</v>
      </c>
      <c r="BK120" s="215">
        <f>SUM(BK121:BK129)</f>
        <v>0</v>
      </c>
    </row>
    <row r="121" s="1" customFormat="1" ht="25.5" customHeight="1">
      <c r="B121" s="43"/>
      <c r="C121" s="218" t="s">
        <v>274</v>
      </c>
      <c r="D121" s="218" t="s">
        <v>166</v>
      </c>
      <c r="E121" s="219" t="s">
        <v>451</v>
      </c>
      <c r="F121" s="220" t="s">
        <v>452</v>
      </c>
      <c r="G121" s="221" t="s">
        <v>169</v>
      </c>
      <c r="H121" s="222">
        <v>1.4450000000000001</v>
      </c>
      <c r="I121" s="223"/>
      <c r="J121" s="224">
        <f>ROUND(I121*H121,2)</f>
        <v>0</v>
      </c>
      <c r="K121" s="220" t="s">
        <v>170</v>
      </c>
      <c r="L121" s="69"/>
      <c r="M121" s="225" t="s">
        <v>21</v>
      </c>
      <c r="N121" s="226" t="s">
        <v>43</v>
      </c>
      <c r="O121" s="44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AR121" s="21" t="s">
        <v>183</v>
      </c>
      <c r="AT121" s="21" t="s">
        <v>166</v>
      </c>
      <c r="AU121" s="21" t="s">
        <v>82</v>
      </c>
      <c r="AY121" s="21" t="s">
        <v>164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21" t="s">
        <v>80</v>
      </c>
      <c r="BK121" s="229">
        <f>ROUND(I121*H121,2)</f>
        <v>0</v>
      </c>
      <c r="BL121" s="21" t="s">
        <v>183</v>
      </c>
      <c r="BM121" s="21" t="s">
        <v>739</v>
      </c>
    </row>
    <row r="122" s="1" customFormat="1" ht="16.5" customHeight="1">
      <c r="B122" s="43"/>
      <c r="C122" s="241" t="s">
        <v>278</v>
      </c>
      <c r="D122" s="241" t="s">
        <v>225</v>
      </c>
      <c r="E122" s="242" t="s">
        <v>455</v>
      </c>
      <c r="F122" s="243" t="s">
        <v>456</v>
      </c>
      <c r="G122" s="244" t="s">
        <v>285</v>
      </c>
      <c r="H122" s="245">
        <v>0.14499999999999999</v>
      </c>
      <c r="I122" s="246"/>
      <c r="J122" s="247">
        <f>ROUND(I122*H122,2)</f>
        <v>0</v>
      </c>
      <c r="K122" s="243" t="s">
        <v>170</v>
      </c>
      <c r="L122" s="248"/>
      <c r="M122" s="249" t="s">
        <v>21</v>
      </c>
      <c r="N122" s="250" t="s">
        <v>43</v>
      </c>
      <c r="O122" s="44"/>
      <c r="P122" s="227">
        <f>O122*H122</f>
        <v>0</v>
      </c>
      <c r="Q122" s="227">
        <v>0.001</v>
      </c>
      <c r="R122" s="227">
        <f>Q122*H122</f>
        <v>0.000145</v>
      </c>
      <c r="S122" s="227">
        <v>0</v>
      </c>
      <c r="T122" s="228">
        <f>S122*H122</f>
        <v>0</v>
      </c>
      <c r="AR122" s="21" t="s">
        <v>305</v>
      </c>
      <c r="AT122" s="21" t="s">
        <v>225</v>
      </c>
      <c r="AU122" s="21" t="s">
        <v>82</v>
      </c>
      <c r="AY122" s="21" t="s">
        <v>164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21" t="s">
        <v>80</v>
      </c>
      <c r="BK122" s="229">
        <f>ROUND(I122*H122,2)</f>
        <v>0</v>
      </c>
      <c r="BL122" s="21" t="s">
        <v>183</v>
      </c>
      <c r="BM122" s="21" t="s">
        <v>740</v>
      </c>
    </row>
    <row r="123" s="1" customFormat="1" ht="25.5" customHeight="1">
      <c r="B123" s="43"/>
      <c r="C123" s="218" t="s">
        <v>282</v>
      </c>
      <c r="D123" s="218" t="s">
        <v>166</v>
      </c>
      <c r="E123" s="219" t="s">
        <v>459</v>
      </c>
      <c r="F123" s="220" t="s">
        <v>460</v>
      </c>
      <c r="G123" s="221" t="s">
        <v>169</v>
      </c>
      <c r="H123" s="222">
        <v>64.400000000000006</v>
      </c>
      <c r="I123" s="223"/>
      <c r="J123" s="224">
        <f>ROUND(I123*H123,2)</f>
        <v>0</v>
      </c>
      <c r="K123" s="220" t="s">
        <v>21</v>
      </c>
      <c r="L123" s="69"/>
      <c r="M123" s="225" t="s">
        <v>21</v>
      </c>
      <c r="N123" s="226" t="s">
        <v>43</v>
      </c>
      <c r="O123" s="44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AR123" s="21" t="s">
        <v>183</v>
      </c>
      <c r="AT123" s="21" t="s">
        <v>166</v>
      </c>
      <c r="AU123" s="21" t="s">
        <v>82</v>
      </c>
      <c r="AY123" s="21" t="s">
        <v>164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21" t="s">
        <v>80</v>
      </c>
      <c r="BK123" s="229">
        <f>ROUND(I123*H123,2)</f>
        <v>0</v>
      </c>
      <c r="BL123" s="21" t="s">
        <v>183</v>
      </c>
      <c r="BM123" s="21" t="s">
        <v>741</v>
      </c>
    </row>
    <row r="124" s="1" customFormat="1" ht="38.25" customHeight="1">
      <c r="B124" s="43"/>
      <c r="C124" s="241" t="s">
        <v>287</v>
      </c>
      <c r="D124" s="241" t="s">
        <v>225</v>
      </c>
      <c r="E124" s="242" t="s">
        <v>463</v>
      </c>
      <c r="F124" s="243" t="s">
        <v>464</v>
      </c>
      <c r="G124" s="244" t="s">
        <v>263</v>
      </c>
      <c r="H124" s="245">
        <v>64.400000000000006</v>
      </c>
      <c r="I124" s="246"/>
      <c r="J124" s="247">
        <f>ROUND(I124*H124,2)</f>
        <v>0</v>
      </c>
      <c r="K124" s="243" t="s">
        <v>21</v>
      </c>
      <c r="L124" s="248"/>
      <c r="M124" s="249" t="s">
        <v>21</v>
      </c>
      <c r="N124" s="250" t="s">
        <v>43</v>
      </c>
      <c r="O124" s="44"/>
      <c r="P124" s="227">
        <f>O124*H124</f>
        <v>0</v>
      </c>
      <c r="Q124" s="227">
        <v>0.001</v>
      </c>
      <c r="R124" s="227">
        <f>Q124*H124</f>
        <v>0.064400000000000013</v>
      </c>
      <c r="S124" s="227">
        <v>0</v>
      </c>
      <c r="T124" s="228">
        <f>S124*H124</f>
        <v>0</v>
      </c>
      <c r="AR124" s="21" t="s">
        <v>305</v>
      </c>
      <c r="AT124" s="21" t="s">
        <v>225</v>
      </c>
      <c r="AU124" s="21" t="s">
        <v>82</v>
      </c>
      <c r="AY124" s="21" t="s">
        <v>164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21" t="s">
        <v>80</v>
      </c>
      <c r="BK124" s="229">
        <f>ROUND(I124*H124,2)</f>
        <v>0</v>
      </c>
      <c r="BL124" s="21" t="s">
        <v>183</v>
      </c>
      <c r="BM124" s="21" t="s">
        <v>742</v>
      </c>
    </row>
    <row r="125" s="1" customFormat="1" ht="16.5" customHeight="1">
      <c r="B125" s="43"/>
      <c r="C125" s="218" t="s">
        <v>291</v>
      </c>
      <c r="D125" s="218" t="s">
        <v>166</v>
      </c>
      <c r="E125" s="219" t="s">
        <v>471</v>
      </c>
      <c r="F125" s="220" t="s">
        <v>472</v>
      </c>
      <c r="G125" s="221" t="s">
        <v>258</v>
      </c>
      <c r="H125" s="222">
        <v>32.119999999999997</v>
      </c>
      <c r="I125" s="223"/>
      <c r="J125" s="224">
        <f>ROUND(I125*H125,2)</f>
        <v>0</v>
      </c>
      <c r="K125" s="220" t="s">
        <v>21</v>
      </c>
      <c r="L125" s="69"/>
      <c r="M125" s="225" t="s">
        <v>21</v>
      </c>
      <c r="N125" s="226" t="s">
        <v>43</v>
      </c>
      <c r="O125" s="44"/>
      <c r="P125" s="227">
        <f>O125*H125</f>
        <v>0</v>
      </c>
      <c r="Q125" s="227">
        <v>0.001</v>
      </c>
      <c r="R125" s="227">
        <f>Q125*H125</f>
        <v>0.032119999999999996</v>
      </c>
      <c r="S125" s="227">
        <v>0</v>
      </c>
      <c r="T125" s="228">
        <f>S125*H125</f>
        <v>0</v>
      </c>
      <c r="AR125" s="21" t="s">
        <v>183</v>
      </c>
      <c r="AT125" s="21" t="s">
        <v>166</v>
      </c>
      <c r="AU125" s="21" t="s">
        <v>82</v>
      </c>
      <c r="AY125" s="21" t="s">
        <v>164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21" t="s">
        <v>80</v>
      </c>
      <c r="BK125" s="229">
        <f>ROUND(I125*H125,2)</f>
        <v>0</v>
      </c>
      <c r="BL125" s="21" t="s">
        <v>183</v>
      </c>
      <c r="BM125" s="21" t="s">
        <v>743</v>
      </c>
    </row>
    <row r="126" s="1" customFormat="1" ht="16.5" customHeight="1">
      <c r="B126" s="43"/>
      <c r="C126" s="241" t="s">
        <v>295</v>
      </c>
      <c r="D126" s="241" t="s">
        <v>225</v>
      </c>
      <c r="E126" s="242" t="s">
        <v>475</v>
      </c>
      <c r="F126" s="243" t="s">
        <v>476</v>
      </c>
      <c r="G126" s="244" t="s">
        <v>258</v>
      </c>
      <c r="H126" s="245">
        <v>35.332000000000001</v>
      </c>
      <c r="I126" s="246"/>
      <c r="J126" s="247">
        <f>ROUND(I126*H126,2)</f>
        <v>0</v>
      </c>
      <c r="K126" s="243" t="s">
        <v>170</v>
      </c>
      <c r="L126" s="248"/>
      <c r="M126" s="249" t="s">
        <v>21</v>
      </c>
      <c r="N126" s="250" t="s">
        <v>43</v>
      </c>
      <c r="O126" s="44"/>
      <c r="P126" s="227">
        <f>O126*H126</f>
        <v>0</v>
      </c>
      <c r="Q126" s="227">
        <v>0.00018000000000000001</v>
      </c>
      <c r="R126" s="227">
        <f>Q126*H126</f>
        <v>0.0063597600000000008</v>
      </c>
      <c r="S126" s="227">
        <v>0</v>
      </c>
      <c r="T126" s="228">
        <f>S126*H126</f>
        <v>0</v>
      </c>
      <c r="AR126" s="21" t="s">
        <v>305</v>
      </c>
      <c r="AT126" s="21" t="s">
        <v>225</v>
      </c>
      <c r="AU126" s="21" t="s">
        <v>82</v>
      </c>
      <c r="AY126" s="21" t="s">
        <v>164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21" t="s">
        <v>80</v>
      </c>
      <c r="BK126" s="229">
        <f>ROUND(I126*H126,2)</f>
        <v>0</v>
      </c>
      <c r="BL126" s="21" t="s">
        <v>183</v>
      </c>
      <c r="BM126" s="21" t="s">
        <v>744</v>
      </c>
    </row>
    <row r="127" s="11" customFormat="1">
      <c r="B127" s="230"/>
      <c r="C127" s="231"/>
      <c r="D127" s="232" t="s">
        <v>204</v>
      </c>
      <c r="E127" s="231"/>
      <c r="F127" s="233" t="s">
        <v>745</v>
      </c>
      <c r="G127" s="231"/>
      <c r="H127" s="234">
        <v>35.332000000000001</v>
      </c>
      <c r="I127" s="235"/>
      <c r="J127" s="231"/>
      <c r="K127" s="231"/>
      <c r="L127" s="236"/>
      <c r="M127" s="237"/>
      <c r="N127" s="238"/>
      <c r="O127" s="238"/>
      <c r="P127" s="238"/>
      <c r="Q127" s="238"/>
      <c r="R127" s="238"/>
      <c r="S127" s="238"/>
      <c r="T127" s="239"/>
      <c r="AT127" s="240" t="s">
        <v>204</v>
      </c>
      <c r="AU127" s="240" t="s">
        <v>82</v>
      </c>
      <c r="AV127" s="11" t="s">
        <v>82</v>
      </c>
      <c r="AW127" s="11" t="s">
        <v>6</v>
      </c>
      <c r="AX127" s="11" t="s">
        <v>80</v>
      </c>
      <c r="AY127" s="240" t="s">
        <v>164</v>
      </c>
    </row>
    <row r="128" s="1" customFormat="1" ht="38.25" customHeight="1">
      <c r="B128" s="43"/>
      <c r="C128" s="218" t="s">
        <v>299</v>
      </c>
      <c r="D128" s="218" t="s">
        <v>166</v>
      </c>
      <c r="E128" s="219" t="s">
        <v>480</v>
      </c>
      <c r="F128" s="220" t="s">
        <v>481</v>
      </c>
      <c r="G128" s="221" t="s">
        <v>219</v>
      </c>
      <c r="H128" s="222">
        <v>0.10299999999999999</v>
      </c>
      <c r="I128" s="223"/>
      <c r="J128" s="224">
        <f>ROUND(I128*H128,2)</f>
        <v>0</v>
      </c>
      <c r="K128" s="220" t="s">
        <v>170</v>
      </c>
      <c r="L128" s="69"/>
      <c r="M128" s="225" t="s">
        <v>21</v>
      </c>
      <c r="N128" s="226" t="s">
        <v>43</v>
      </c>
      <c r="O128" s="44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AR128" s="21" t="s">
        <v>183</v>
      </c>
      <c r="AT128" s="21" t="s">
        <v>166</v>
      </c>
      <c r="AU128" s="21" t="s">
        <v>82</v>
      </c>
      <c r="AY128" s="21" t="s">
        <v>164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21" t="s">
        <v>80</v>
      </c>
      <c r="BK128" s="229">
        <f>ROUND(I128*H128,2)</f>
        <v>0</v>
      </c>
      <c r="BL128" s="21" t="s">
        <v>183</v>
      </c>
      <c r="BM128" s="21" t="s">
        <v>746</v>
      </c>
    </row>
    <row r="129" s="1" customFormat="1" ht="38.25" customHeight="1">
      <c r="B129" s="43"/>
      <c r="C129" s="218" t="s">
        <v>305</v>
      </c>
      <c r="D129" s="218" t="s">
        <v>166</v>
      </c>
      <c r="E129" s="219" t="s">
        <v>484</v>
      </c>
      <c r="F129" s="220" t="s">
        <v>485</v>
      </c>
      <c r="G129" s="221" t="s">
        <v>219</v>
      </c>
      <c r="H129" s="222">
        <v>0.10299999999999999</v>
      </c>
      <c r="I129" s="223"/>
      <c r="J129" s="224">
        <f>ROUND(I129*H129,2)</f>
        <v>0</v>
      </c>
      <c r="K129" s="220" t="s">
        <v>170</v>
      </c>
      <c r="L129" s="69"/>
      <c r="M129" s="225" t="s">
        <v>21</v>
      </c>
      <c r="N129" s="226" t="s">
        <v>43</v>
      </c>
      <c r="O129" s="44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AR129" s="21" t="s">
        <v>183</v>
      </c>
      <c r="AT129" s="21" t="s">
        <v>166</v>
      </c>
      <c r="AU129" s="21" t="s">
        <v>82</v>
      </c>
      <c r="AY129" s="21" t="s">
        <v>164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21" t="s">
        <v>80</v>
      </c>
      <c r="BK129" s="229">
        <f>ROUND(I129*H129,2)</f>
        <v>0</v>
      </c>
      <c r="BL129" s="21" t="s">
        <v>183</v>
      </c>
      <c r="BM129" s="21" t="s">
        <v>747</v>
      </c>
    </row>
    <row r="130" s="10" customFormat="1" ht="29.88" customHeight="1">
      <c r="B130" s="202"/>
      <c r="C130" s="203"/>
      <c r="D130" s="204" t="s">
        <v>71</v>
      </c>
      <c r="E130" s="216" t="s">
        <v>505</v>
      </c>
      <c r="F130" s="216" t="s">
        <v>506</v>
      </c>
      <c r="G130" s="203"/>
      <c r="H130" s="203"/>
      <c r="I130" s="206"/>
      <c r="J130" s="217">
        <f>BK130</f>
        <v>0</v>
      </c>
      <c r="K130" s="203"/>
      <c r="L130" s="208"/>
      <c r="M130" s="209"/>
      <c r="N130" s="210"/>
      <c r="O130" s="210"/>
      <c r="P130" s="211">
        <f>SUM(P131:P144)</f>
        <v>0</v>
      </c>
      <c r="Q130" s="210"/>
      <c r="R130" s="211">
        <f>SUM(R131:R144)</f>
        <v>0.58960400000000002</v>
      </c>
      <c r="S130" s="210"/>
      <c r="T130" s="212">
        <f>SUM(T131:T144)</f>
        <v>0</v>
      </c>
      <c r="AR130" s="213" t="s">
        <v>82</v>
      </c>
      <c r="AT130" s="214" t="s">
        <v>71</v>
      </c>
      <c r="AU130" s="214" t="s">
        <v>80</v>
      </c>
      <c r="AY130" s="213" t="s">
        <v>164</v>
      </c>
      <c r="BK130" s="215">
        <f>SUM(BK131:BK144)</f>
        <v>0</v>
      </c>
    </row>
    <row r="131" s="1" customFormat="1" ht="16.5" customHeight="1">
      <c r="B131" s="43"/>
      <c r="C131" s="218" t="s">
        <v>309</v>
      </c>
      <c r="D131" s="218" t="s">
        <v>166</v>
      </c>
      <c r="E131" s="219" t="s">
        <v>508</v>
      </c>
      <c r="F131" s="220" t="s">
        <v>509</v>
      </c>
      <c r="G131" s="221" t="s">
        <v>169</v>
      </c>
      <c r="H131" s="222">
        <v>64.400000000000006</v>
      </c>
      <c r="I131" s="223"/>
      <c r="J131" s="224">
        <f>ROUND(I131*H131,2)</f>
        <v>0</v>
      </c>
      <c r="K131" s="220" t="s">
        <v>170</v>
      </c>
      <c r="L131" s="69"/>
      <c r="M131" s="225" t="s">
        <v>21</v>
      </c>
      <c r="N131" s="226" t="s">
        <v>43</v>
      </c>
      <c r="O131" s="44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AR131" s="21" t="s">
        <v>183</v>
      </c>
      <c r="AT131" s="21" t="s">
        <v>166</v>
      </c>
      <c r="AU131" s="21" t="s">
        <v>82</v>
      </c>
      <c r="AY131" s="21" t="s">
        <v>164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21" t="s">
        <v>80</v>
      </c>
      <c r="BK131" s="229">
        <f>ROUND(I131*H131,2)</f>
        <v>0</v>
      </c>
      <c r="BL131" s="21" t="s">
        <v>183</v>
      </c>
      <c r="BM131" s="21" t="s">
        <v>748</v>
      </c>
    </row>
    <row r="132" s="1" customFormat="1" ht="16.5" customHeight="1">
      <c r="B132" s="43"/>
      <c r="C132" s="218" t="s">
        <v>314</v>
      </c>
      <c r="D132" s="218" t="s">
        <v>166</v>
      </c>
      <c r="E132" s="219" t="s">
        <v>512</v>
      </c>
      <c r="F132" s="220" t="s">
        <v>513</v>
      </c>
      <c r="G132" s="221" t="s">
        <v>169</v>
      </c>
      <c r="H132" s="222">
        <v>64.400000000000006</v>
      </c>
      <c r="I132" s="223"/>
      <c r="J132" s="224">
        <f>ROUND(I132*H132,2)</f>
        <v>0</v>
      </c>
      <c r="K132" s="220" t="s">
        <v>170</v>
      </c>
      <c r="L132" s="69"/>
      <c r="M132" s="225" t="s">
        <v>21</v>
      </c>
      <c r="N132" s="226" t="s">
        <v>43</v>
      </c>
      <c r="O132" s="44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AR132" s="21" t="s">
        <v>183</v>
      </c>
      <c r="AT132" s="21" t="s">
        <v>166</v>
      </c>
      <c r="AU132" s="21" t="s">
        <v>82</v>
      </c>
      <c r="AY132" s="21" t="s">
        <v>164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21" t="s">
        <v>80</v>
      </c>
      <c r="BK132" s="229">
        <f>ROUND(I132*H132,2)</f>
        <v>0</v>
      </c>
      <c r="BL132" s="21" t="s">
        <v>183</v>
      </c>
      <c r="BM132" s="21" t="s">
        <v>749</v>
      </c>
    </row>
    <row r="133" s="1" customFormat="1" ht="25.5" customHeight="1">
      <c r="B133" s="43"/>
      <c r="C133" s="218" t="s">
        <v>319</v>
      </c>
      <c r="D133" s="218" t="s">
        <v>166</v>
      </c>
      <c r="E133" s="219" t="s">
        <v>516</v>
      </c>
      <c r="F133" s="220" t="s">
        <v>517</v>
      </c>
      <c r="G133" s="221" t="s">
        <v>169</v>
      </c>
      <c r="H133" s="222">
        <v>64.400000000000006</v>
      </c>
      <c r="I133" s="223"/>
      <c r="J133" s="224">
        <f>ROUND(I133*H133,2)</f>
        <v>0</v>
      </c>
      <c r="K133" s="220" t="s">
        <v>170</v>
      </c>
      <c r="L133" s="69"/>
      <c r="M133" s="225" t="s">
        <v>21</v>
      </c>
      <c r="N133" s="226" t="s">
        <v>43</v>
      </c>
      <c r="O133" s="44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AR133" s="21" t="s">
        <v>183</v>
      </c>
      <c r="AT133" s="21" t="s">
        <v>166</v>
      </c>
      <c r="AU133" s="21" t="s">
        <v>82</v>
      </c>
      <c r="AY133" s="21" t="s">
        <v>164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21" t="s">
        <v>80</v>
      </c>
      <c r="BK133" s="229">
        <f>ROUND(I133*H133,2)</f>
        <v>0</v>
      </c>
      <c r="BL133" s="21" t="s">
        <v>183</v>
      </c>
      <c r="BM133" s="21" t="s">
        <v>750</v>
      </c>
    </row>
    <row r="134" s="1" customFormat="1" ht="16.5" customHeight="1">
      <c r="B134" s="43"/>
      <c r="C134" s="241" t="s">
        <v>325</v>
      </c>
      <c r="D134" s="241" t="s">
        <v>225</v>
      </c>
      <c r="E134" s="242" t="s">
        <v>520</v>
      </c>
      <c r="F134" s="243" t="s">
        <v>521</v>
      </c>
      <c r="G134" s="244" t="s">
        <v>285</v>
      </c>
      <c r="H134" s="245">
        <v>38.640000000000001</v>
      </c>
      <c r="I134" s="246"/>
      <c r="J134" s="247">
        <f>ROUND(I134*H134,2)</f>
        <v>0</v>
      </c>
      <c r="K134" s="243" t="s">
        <v>21</v>
      </c>
      <c r="L134" s="248"/>
      <c r="M134" s="249" t="s">
        <v>21</v>
      </c>
      <c r="N134" s="250" t="s">
        <v>43</v>
      </c>
      <c r="O134" s="44"/>
      <c r="P134" s="227">
        <f>O134*H134</f>
        <v>0</v>
      </c>
      <c r="Q134" s="227">
        <v>0.001</v>
      </c>
      <c r="R134" s="227">
        <f>Q134*H134</f>
        <v>0.038640000000000001</v>
      </c>
      <c r="S134" s="227">
        <v>0</v>
      </c>
      <c r="T134" s="228">
        <f>S134*H134</f>
        <v>0</v>
      </c>
      <c r="AR134" s="21" t="s">
        <v>305</v>
      </c>
      <c r="AT134" s="21" t="s">
        <v>225</v>
      </c>
      <c r="AU134" s="21" t="s">
        <v>82</v>
      </c>
      <c r="AY134" s="21" t="s">
        <v>164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21" t="s">
        <v>80</v>
      </c>
      <c r="BK134" s="229">
        <f>ROUND(I134*H134,2)</f>
        <v>0</v>
      </c>
      <c r="BL134" s="21" t="s">
        <v>183</v>
      </c>
      <c r="BM134" s="21" t="s">
        <v>751</v>
      </c>
    </row>
    <row r="135" s="1" customFormat="1" ht="25.5" customHeight="1">
      <c r="B135" s="43"/>
      <c r="C135" s="218" t="s">
        <v>329</v>
      </c>
      <c r="D135" s="218" t="s">
        <v>166</v>
      </c>
      <c r="E135" s="219" t="s">
        <v>516</v>
      </c>
      <c r="F135" s="220" t="s">
        <v>517</v>
      </c>
      <c r="G135" s="221" t="s">
        <v>169</v>
      </c>
      <c r="H135" s="222">
        <v>0.54000000000000004</v>
      </c>
      <c r="I135" s="223"/>
      <c r="J135" s="224">
        <f>ROUND(I135*H135,2)</f>
        <v>0</v>
      </c>
      <c r="K135" s="220" t="s">
        <v>170</v>
      </c>
      <c r="L135" s="69"/>
      <c r="M135" s="225" t="s">
        <v>21</v>
      </c>
      <c r="N135" s="226" t="s">
        <v>43</v>
      </c>
      <c r="O135" s="44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AR135" s="21" t="s">
        <v>183</v>
      </c>
      <c r="AT135" s="21" t="s">
        <v>166</v>
      </c>
      <c r="AU135" s="21" t="s">
        <v>82</v>
      </c>
      <c r="AY135" s="21" t="s">
        <v>164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21" t="s">
        <v>80</v>
      </c>
      <c r="BK135" s="229">
        <f>ROUND(I135*H135,2)</f>
        <v>0</v>
      </c>
      <c r="BL135" s="21" t="s">
        <v>183</v>
      </c>
      <c r="BM135" s="21" t="s">
        <v>752</v>
      </c>
    </row>
    <row r="136" s="1" customFormat="1" ht="16.5" customHeight="1">
      <c r="B136" s="43"/>
      <c r="C136" s="241" t="s">
        <v>336</v>
      </c>
      <c r="D136" s="241" t="s">
        <v>225</v>
      </c>
      <c r="E136" s="242" t="s">
        <v>520</v>
      </c>
      <c r="F136" s="243" t="s">
        <v>521</v>
      </c>
      <c r="G136" s="244" t="s">
        <v>285</v>
      </c>
      <c r="H136" s="245">
        <v>0.32400000000000001</v>
      </c>
      <c r="I136" s="246"/>
      <c r="J136" s="247">
        <f>ROUND(I136*H136,2)</f>
        <v>0</v>
      </c>
      <c r="K136" s="243" t="s">
        <v>21</v>
      </c>
      <c r="L136" s="248"/>
      <c r="M136" s="249" t="s">
        <v>21</v>
      </c>
      <c r="N136" s="250" t="s">
        <v>43</v>
      </c>
      <c r="O136" s="44"/>
      <c r="P136" s="227">
        <f>O136*H136</f>
        <v>0</v>
      </c>
      <c r="Q136" s="227">
        <v>0.001</v>
      </c>
      <c r="R136" s="227">
        <f>Q136*H136</f>
        <v>0.00032400000000000001</v>
      </c>
      <c r="S136" s="227">
        <v>0</v>
      </c>
      <c r="T136" s="228">
        <f>S136*H136</f>
        <v>0</v>
      </c>
      <c r="AR136" s="21" t="s">
        <v>305</v>
      </c>
      <c r="AT136" s="21" t="s">
        <v>225</v>
      </c>
      <c r="AU136" s="21" t="s">
        <v>82</v>
      </c>
      <c r="AY136" s="21" t="s">
        <v>164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21" t="s">
        <v>80</v>
      </c>
      <c r="BK136" s="229">
        <f>ROUND(I136*H136,2)</f>
        <v>0</v>
      </c>
      <c r="BL136" s="21" t="s">
        <v>183</v>
      </c>
      <c r="BM136" s="21" t="s">
        <v>753</v>
      </c>
    </row>
    <row r="137" s="1" customFormat="1" ht="25.5" customHeight="1">
      <c r="B137" s="43"/>
      <c r="C137" s="218" t="s">
        <v>340</v>
      </c>
      <c r="D137" s="218" t="s">
        <v>166</v>
      </c>
      <c r="E137" s="219" t="s">
        <v>524</v>
      </c>
      <c r="F137" s="220" t="s">
        <v>525</v>
      </c>
      <c r="G137" s="221" t="s">
        <v>169</v>
      </c>
      <c r="H137" s="222">
        <v>64.400000000000006</v>
      </c>
      <c r="I137" s="223"/>
      <c r="J137" s="224">
        <f>ROUND(I137*H137,2)</f>
        <v>0</v>
      </c>
      <c r="K137" s="220" t="s">
        <v>170</v>
      </c>
      <c r="L137" s="69"/>
      <c r="M137" s="225" t="s">
        <v>21</v>
      </c>
      <c r="N137" s="226" t="s">
        <v>43</v>
      </c>
      <c r="O137" s="44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AR137" s="21" t="s">
        <v>183</v>
      </c>
      <c r="AT137" s="21" t="s">
        <v>166</v>
      </c>
      <c r="AU137" s="21" t="s">
        <v>82</v>
      </c>
      <c r="AY137" s="21" t="s">
        <v>164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21" t="s">
        <v>80</v>
      </c>
      <c r="BK137" s="229">
        <f>ROUND(I137*H137,2)</f>
        <v>0</v>
      </c>
      <c r="BL137" s="21" t="s">
        <v>183</v>
      </c>
      <c r="BM137" s="21" t="s">
        <v>754</v>
      </c>
    </row>
    <row r="138" s="1" customFormat="1" ht="16.5" customHeight="1">
      <c r="B138" s="43"/>
      <c r="C138" s="241" t="s">
        <v>344</v>
      </c>
      <c r="D138" s="241" t="s">
        <v>225</v>
      </c>
      <c r="E138" s="242" t="s">
        <v>528</v>
      </c>
      <c r="F138" s="243" t="s">
        <v>529</v>
      </c>
      <c r="G138" s="244" t="s">
        <v>285</v>
      </c>
      <c r="H138" s="245">
        <v>386.39999999999998</v>
      </c>
      <c r="I138" s="246"/>
      <c r="J138" s="247">
        <f>ROUND(I138*H138,2)</f>
        <v>0</v>
      </c>
      <c r="K138" s="243" t="s">
        <v>21</v>
      </c>
      <c r="L138" s="248"/>
      <c r="M138" s="249" t="s">
        <v>21</v>
      </c>
      <c r="N138" s="250" t="s">
        <v>43</v>
      </c>
      <c r="O138" s="44"/>
      <c r="P138" s="227">
        <f>O138*H138</f>
        <v>0</v>
      </c>
      <c r="Q138" s="227">
        <v>0.001</v>
      </c>
      <c r="R138" s="227">
        <f>Q138*H138</f>
        <v>0.38639999999999997</v>
      </c>
      <c r="S138" s="227">
        <v>0</v>
      </c>
      <c r="T138" s="228">
        <f>S138*H138</f>
        <v>0</v>
      </c>
      <c r="AR138" s="21" t="s">
        <v>305</v>
      </c>
      <c r="AT138" s="21" t="s">
        <v>225</v>
      </c>
      <c r="AU138" s="21" t="s">
        <v>82</v>
      </c>
      <c r="AY138" s="21" t="s">
        <v>164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21" t="s">
        <v>80</v>
      </c>
      <c r="BK138" s="229">
        <f>ROUND(I138*H138,2)</f>
        <v>0</v>
      </c>
      <c r="BL138" s="21" t="s">
        <v>183</v>
      </c>
      <c r="BM138" s="21" t="s">
        <v>755</v>
      </c>
    </row>
    <row r="139" s="1" customFormat="1" ht="25.5" customHeight="1">
      <c r="B139" s="43"/>
      <c r="C139" s="218" t="s">
        <v>348</v>
      </c>
      <c r="D139" s="218" t="s">
        <v>166</v>
      </c>
      <c r="E139" s="219" t="s">
        <v>524</v>
      </c>
      <c r="F139" s="220" t="s">
        <v>525</v>
      </c>
      <c r="G139" s="221" t="s">
        <v>169</v>
      </c>
      <c r="H139" s="222">
        <v>0.54000000000000004</v>
      </c>
      <c r="I139" s="223"/>
      <c r="J139" s="224">
        <f>ROUND(I139*H139,2)</f>
        <v>0</v>
      </c>
      <c r="K139" s="220" t="s">
        <v>170</v>
      </c>
      <c r="L139" s="69"/>
      <c r="M139" s="225" t="s">
        <v>21</v>
      </c>
      <c r="N139" s="226" t="s">
        <v>43</v>
      </c>
      <c r="O139" s="44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AR139" s="21" t="s">
        <v>183</v>
      </c>
      <c r="AT139" s="21" t="s">
        <v>166</v>
      </c>
      <c r="AU139" s="21" t="s">
        <v>82</v>
      </c>
      <c r="AY139" s="21" t="s">
        <v>164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21" t="s">
        <v>80</v>
      </c>
      <c r="BK139" s="229">
        <f>ROUND(I139*H139,2)</f>
        <v>0</v>
      </c>
      <c r="BL139" s="21" t="s">
        <v>183</v>
      </c>
      <c r="BM139" s="21" t="s">
        <v>756</v>
      </c>
    </row>
    <row r="140" s="1" customFormat="1" ht="16.5" customHeight="1">
      <c r="B140" s="43"/>
      <c r="C140" s="241" t="s">
        <v>352</v>
      </c>
      <c r="D140" s="241" t="s">
        <v>225</v>
      </c>
      <c r="E140" s="242" t="s">
        <v>528</v>
      </c>
      <c r="F140" s="243" t="s">
        <v>529</v>
      </c>
      <c r="G140" s="244" t="s">
        <v>285</v>
      </c>
      <c r="H140" s="245">
        <v>3.2400000000000002</v>
      </c>
      <c r="I140" s="246"/>
      <c r="J140" s="247">
        <f>ROUND(I140*H140,2)</f>
        <v>0</v>
      </c>
      <c r="K140" s="243" t="s">
        <v>21</v>
      </c>
      <c r="L140" s="248"/>
      <c r="M140" s="249" t="s">
        <v>21</v>
      </c>
      <c r="N140" s="250" t="s">
        <v>43</v>
      </c>
      <c r="O140" s="44"/>
      <c r="P140" s="227">
        <f>O140*H140</f>
        <v>0</v>
      </c>
      <c r="Q140" s="227">
        <v>0.001</v>
      </c>
      <c r="R140" s="227">
        <f>Q140*H140</f>
        <v>0.0032400000000000003</v>
      </c>
      <c r="S140" s="227">
        <v>0</v>
      </c>
      <c r="T140" s="228">
        <f>S140*H140</f>
        <v>0</v>
      </c>
      <c r="AR140" s="21" t="s">
        <v>305</v>
      </c>
      <c r="AT140" s="21" t="s">
        <v>225</v>
      </c>
      <c r="AU140" s="21" t="s">
        <v>82</v>
      </c>
      <c r="AY140" s="21" t="s">
        <v>164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21" t="s">
        <v>80</v>
      </c>
      <c r="BK140" s="229">
        <f>ROUND(I140*H140,2)</f>
        <v>0</v>
      </c>
      <c r="BL140" s="21" t="s">
        <v>183</v>
      </c>
      <c r="BM140" s="21" t="s">
        <v>757</v>
      </c>
    </row>
    <row r="141" s="1" customFormat="1" ht="38.25" customHeight="1">
      <c r="B141" s="43"/>
      <c r="C141" s="218" t="s">
        <v>358</v>
      </c>
      <c r="D141" s="218" t="s">
        <v>166</v>
      </c>
      <c r="E141" s="219" t="s">
        <v>532</v>
      </c>
      <c r="F141" s="220" t="s">
        <v>533</v>
      </c>
      <c r="G141" s="221" t="s">
        <v>169</v>
      </c>
      <c r="H141" s="222">
        <v>64.400000000000006</v>
      </c>
      <c r="I141" s="223"/>
      <c r="J141" s="224">
        <f>ROUND(I141*H141,2)</f>
        <v>0</v>
      </c>
      <c r="K141" s="220" t="s">
        <v>170</v>
      </c>
      <c r="L141" s="69"/>
      <c r="M141" s="225" t="s">
        <v>21</v>
      </c>
      <c r="N141" s="226" t="s">
        <v>43</v>
      </c>
      <c r="O141" s="44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AR141" s="21" t="s">
        <v>183</v>
      </c>
      <c r="AT141" s="21" t="s">
        <v>166</v>
      </c>
      <c r="AU141" s="21" t="s">
        <v>82</v>
      </c>
      <c r="AY141" s="21" t="s">
        <v>164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21" t="s">
        <v>80</v>
      </c>
      <c r="BK141" s="229">
        <f>ROUND(I141*H141,2)</f>
        <v>0</v>
      </c>
      <c r="BL141" s="21" t="s">
        <v>183</v>
      </c>
      <c r="BM141" s="21" t="s">
        <v>758</v>
      </c>
    </row>
    <row r="142" s="1" customFormat="1" ht="38.25" customHeight="1">
      <c r="B142" s="43"/>
      <c r="C142" s="241" t="s">
        <v>362</v>
      </c>
      <c r="D142" s="241" t="s">
        <v>225</v>
      </c>
      <c r="E142" s="242" t="s">
        <v>536</v>
      </c>
      <c r="F142" s="243" t="s">
        <v>537</v>
      </c>
      <c r="G142" s="244" t="s">
        <v>285</v>
      </c>
      <c r="H142" s="245">
        <v>161</v>
      </c>
      <c r="I142" s="246"/>
      <c r="J142" s="247">
        <f>ROUND(I142*H142,2)</f>
        <v>0</v>
      </c>
      <c r="K142" s="243" t="s">
        <v>21</v>
      </c>
      <c r="L142" s="248"/>
      <c r="M142" s="249" t="s">
        <v>21</v>
      </c>
      <c r="N142" s="250" t="s">
        <v>43</v>
      </c>
      <c r="O142" s="44"/>
      <c r="P142" s="227">
        <f>O142*H142</f>
        <v>0</v>
      </c>
      <c r="Q142" s="227">
        <v>0.001</v>
      </c>
      <c r="R142" s="227">
        <f>Q142*H142</f>
        <v>0.161</v>
      </c>
      <c r="S142" s="227">
        <v>0</v>
      </c>
      <c r="T142" s="228">
        <f>S142*H142</f>
        <v>0</v>
      </c>
      <c r="AR142" s="21" t="s">
        <v>305</v>
      </c>
      <c r="AT142" s="21" t="s">
        <v>225</v>
      </c>
      <c r="AU142" s="21" t="s">
        <v>82</v>
      </c>
      <c r="AY142" s="21" t="s">
        <v>164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21" t="s">
        <v>80</v>
      </c>
      <c r="BK142" s="229">
        <f>ROUND(I142*H142,2)</f>
        <v>0</v>
      </c>
      <c r="BL142" s="21" t="s">
        <v>183</v>
      </c>
      <c r="BM142" s="21" t="s">
        <v>759</v>
      </c>
    </row>
    <row r="143" s="1" customFormat="1" ht="25.5" customHeight="1">
      <c r="B143" s="43"/>
      <c r="C143" s="218" t="s">
        <v>368</v>
      </c>
      <c r="D143" s="218" t="s">
        <v>166</v>
      </c>
      <c r="E143" s="219" t="s">
        <v>548</v>
      </c>
      <c r="F143" s="220" t="s">
        <v>549</v>
      </c>
      <c r="G143" s="221" t="s">
        <v>219</v>
      </c>
      <c r="H143" s="222">
        <v>0.58999999999999997</v>
      </c>
      <c r="I143" s="223"/>
      <c r="J143" s="224">
        <f>ROUND(I143*H143,2)</f>
        <v>0</v>
      </c>
      <c r="K143" s="220" t="s">
        <v>170</v>
      </c>
      <c r="L143" s="69"/>
      <c r="M143" s="225" t="s">
        <v>21</v>
      </c>
      <c r="N143" s="226" t="s">
        <v>43</v>
      </c>
      <c r="O143" s="44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AR143" s="21" t="s">
        <v>183</v>
      </c>
      <c r="AT143" s="21" t="s">
        <v>166</v>
      </c>
      <c r="AU143" s="21" t="s">
        <v>82</v>
      </c>
      <c r="AY143" s="21" t="s">
        <v>164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21" t="s">
        <v>80</v>
      </c>
      <c r="BK143" s="229">
        <f>ROUND(I143*H143,2)</f>
        <v>0</v>
      </c>
      <c r="BL143" s="21" t="s">
        <v>183</v>
      </c>
      <c r="BM143" s="21" t="s">
        <v>760</v>
      </c>
    </row>
    <row r="144" s="1" customFormat="1" ht="38.25" customHeight="1">
      <c r="B144" s="43"/>
      <c r="C144" s="218" t="s">
        <v>372</v>
      </c>
      <c r="D144" s="218" t="s">
        <v>166</v>
      </c>
      <c r="E144" s="219" t="s">
        <v>552</v>
      </c>
      <c r="F144" s="220" t="s">
        <v>553</v>
      </c>
      <c r="G144" s="221" t="s">
        <v>219</v>
      </c>
      <c r="H144" s="222">
        <v>0.58999999999999997</v>
      </c>
      <c r="I144" s="223"/>
      <c r="J144" s="224">
        <f>ROUND(I144*H144,2)</f>
        <v>0</v>
      </c>
      <c r="K144" s="220" t="s">
        <v>170</v>
      </c>
      <c r="L144" s="69"/>
      <c r="M144" s="225" t="s">
        <v>21</v>
      </c>
      <c r="N144" s="251" t="s">
        <v>43</v>
      </c>
      <c r="O144" s="252"/>
      <c r="P144" s="253">
        <f>O144*H144</f>
        <v>0</v>
      </c>
      <c r="Q144" s="253">
        <v>0</v>
      </c>
      <c r="R144" s="253">
        <f>Q144*H144</f>
        <v>0</v>
      </c>
      <c r="S144" s="253">
        <v>0</v>
      </c>
      <c r="T144" s="254">
        <f>S144*H144</f>
        <v>0</v>
      </c>
      <c r="AR144" s="21" t="s">
        <v>183</v>
      </c>
      <c r="AT144" s="21" t="s">
        <v>166</v>
      </c>
      <c r="AU144" s="21" t="s">
        <v>82</v>
      </c>
      <c r="AY144" s="21" t="s">
        <v>164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21" t="s">
        <v>80</v>
      </c>
      <c r="BK144" s="229">
        <f>ROUND(I144*H144,2)</f>
        <v>0</v>
      </c>
      <c r="BL144" s="21" t="s">
        <v>183</v>
      </c>
      <c r="BM144" s="21" t="s">
        <v>761</v>
      </c>
    </row>
    <row r="145" s="1" customFormat="1" ht="6.96" customHeight="1">
      <c r="B145" s="64"/>
      <c r="C145" s="65"/>
      <c r="D145" s="65"/>
      <c r="E145" s="65"/>
      <c r="F145" s="65"/>
      <c r="G145" s="65"/>
      <c r="H145" s="65"/>
      <c r="I145" s="163"/>
      <c r="J145" s="65"/>
      <c r="K145" s="65"/>
      <c r="L145" s="69"/>
    </row>
  </sheetData>
  <sheetProtection sheet="1" autoFilter="0" formatColumns="0" formatRows="0" objects="1" scenarios="1" spinCount="100000" saltValue="8YUxLXrzRbjTEsKhjpaS4RUlrQmJytwO7Jq1YSlirxUZxwjXxokQJKh+EmtWrF/PDf+S8Im3E6VDd4g1KkBOog==" hashValue="2DKYnHw+hMbC+q3qxwwdGZZdu7yvRyH45WIV7m/a3/l3NQryNebZYwBm55JquAIF4n1kMk9DLypTMnHXXY13pg==" algorithmName="SHA-512" password="CC35"/>
  <autoFilter ref="C85:K144"/>
  <mergeCells count="10">
    <mergeCell ref="E7:H7"/>
    <mergeCell ref="E9:H9"/>
    <mergeCell ref="E24:H24"/>
    <mergeCell ref="E45:H45"/>
    <mergeCell ref="E47:H47"/>
    <mergeCell ref="J51:J52"/>
    <mergeCell ref="E76:H76"/>
    <mergeCell ref="E78:H78"/>
    <mergeCell ref="G1:H1"/>
    <mergeCell ref="L2:V2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3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34"/>
      <c r="C1" s="134"/>
      <c r="D1" s="135" t="s">
        <v>1</v>
      </c>
      <c r="E1" s="134"/>
      <c r="F1" s="136" t="s">
        <v>110</v>
      </c>
      <c r="G1" s="136" t="s">
        <v>111</v>
      </c>
      <c r="H1" s="136"/>
      <c r="I1" s="137"/>
      <c r="J1" s="136" t="s">
        <v>112</v>
      </c>
      <c r="K1" s="135" t="s">
        <v>113</v>
      </c>
      <c r="L1" s="136" t="s">
        <v>114</v>
      </c>
      <c r="M1" s="136"/>
      <c r="N1" s="136"/>
      <c r="O1" s="136"/>
      <c r="P1" s="136"/>
      <c r="Q1" s="136"/>
      <c r="R1" s="136"/>
      <c r="S1" s="136"/>
      <c r="T1" s="136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91</v>
      </c>
    </row>
    <row r="3" ht="6.96" customHeight="1">
      <c r="B3" s="22"/>
      <c r="C3" s="23"/>
      <c r="D3" s="23"/>
      <c r="E3" s="23"/>
      <c r="F3" s="23"/>
      <c r="G3" s="23"/>
      <c r="H3" s="23"/>
      <c r="I3" s="138"/>
      <c r="J3" s="23"/>
      <c r="K3" s="24"/>
      <c r="AT3" s="21" t="s">
        <v>82</v>
      </c>
    </row>
    <row r="4" ht="36.96" customHeight="1">
      <c r="B4" s="25"/>
      <c r="C4" s="26"/>
      <c r="D4" s="27" t="s">
        <v>115</v>
      </c>
      <c r="E4" s="26"/>
      <c r="F4" s="26"/>
      <c r="G4" s="26"/>
      <c r="H4" s="26"/>
      <c r="I4" s="139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39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39"/>
      <c r="J6" s="26"/>
      <c r="K6" s="28"/>
    </row>
    <row r="7" ht="16.5" customHeight="1">
      <c r="B7" s="25"/>
      <c r="C7" s="26"/>
      <c r="D7" s="26"/>
      <c r="E7" s="140" t="str">
        <f>'Rekapitulace stavby'!K6</f>
        <v>Oprava podlah v dílnách areálu TSS</v>
      </c>
      <c r="F7" s="37"/>
      <c r="G7" s="37"/>
      <c r="H7" s="37"/>
      <c r="I7" s="139"/>
      <c r="J7" s="26"/>
      <c r="K7" s="28"/>
    </row>
    <row r="8" s="1" customFormat="1">
      <c r="B8" s="43"/>
      <c r="C8" s="44"/>
      <c r="D8" s="37" t="s">
        <v>116</v>
      </c>
      <c r="E8" s="44"/>
      <c r="F8" s="44"/>
      <c r="G8" s="44"/>
      <c r="H8" s="44"/>
      <c r="I8" s="141"/>
      <c r="J8" s="44"/>
      <c r="K8" s="48"/>
    </row>
    <row r="9" s="1" customFormat="1" ht="36.96" customHeight="1">
      <c r="B9" s="43"/>
      <c r="C9" s="44"/>
      <c r="D9" s="44"/>
      <c r="E9" s="142" t="s">
        <v>762</v>
      </c>
      <c r="F9" s="44"/>
      <c r="G9" s="44"/>
      <c r="H9" s="44"/>
      <c r="I9" s="141"/>
      <c r="J9" s="44"/>
      <c r="K9" s="48"/>
    </row>
    <row r="10" s="1" customFormat="1">
      <c r="B10" s="43"/>
      <c r="C10" s="44"/>
      <c r="D10" s="44"/>
      <c r="E10" s="44"/>
      <c r="F10" s="44"/>
      <c r="G10" s="44"/>
      <c r="H10" s="44"/>
      <c r="I10" s="141"/>
      <c r="J10" s="44"/>
      <c r="K10" s="48"/>
    </row>
    <row r="11" s="1" customFormat="1" ht="14.4" customHeight="1">
      <c r="B11" s="43"/>
      <c r="C11" s="44"/>
      <c r="D11" s="37" t="s">
        <v>20</v>
      </c>
      <c r="E11" s="44"/>
      <c r="F11" s="32" t="s">
        <v>21</v>
      </c>
      <c r="G11" s="44"/>
      <c r="H11" s="44"/>
      <c r="I11" s="143" t="s">
        <v>22</v>
      </c>
      <c r="J11" s="32" t="s">
        <v>21</v>
      </c>
      <c r="K11" s="48"/>
    </row>
    <row r="12" s="1" customFormat="1" ht="14.4" customHeight="1">
      <c r="B12" s="43"/>
      <c r="C12" s="44"/>
      <c r="D12" s="37" t="s">
        <v>23</v>
      </c>
      <c r="E12" s="44"/>
      <c r="F12" s="32" t="s">
        <v>24</v>
      </c>
      <c r="G12" s="44"/>
      <c r="H12" s="44"/>
      <c r="I12" s="143" t="s">
        <v>25</v>
      </c>
      <c r="J12" s="144" t="str">
        <f>'Rekapitulace stavby'!AN8</f>
        <v>26. 7. 2017</v>
      </c>
      <c r="K12" s="48"/>
    </row>
    <row r="13" s="1" customFormat="1" ht="10.8" customHeight="1">
      <c r="B13" s="43"/>
      <c r="C13" s="44"/>
      <c r="D13" s="44"/>
      <c r="E13" s="44"/>
      <c r="F13" s="44"/>
      <c r="G13" s="44"/>
      <c r="H13" s="44"/>
      <c r="I13" s="141"/>
      <c r="J13" s="44"/>
      <c r="K13" s="48"/>
    </row>
    <row r="14" s="1" customFormat="1" ht="14.4" customHeight="1">
      <c r="B14" s="43"/>
      <c r="C14" s="44"/>
      <c r="D14" s="37" t="s">
        <v>27</v>
      </c>
      <c r="E14" s="44"/>
      <c r="F14" s="44"/>
      <c r="G14" s="44"/>
      <c r="H14" s="44"/>
      <c r="I14" s="143" t="s">
        <v>28</v>
      </c>
      <c r="J14" s="32" t="s">
        <v>21</v>
      </c>
      <c r="K14" s="48"/>
    </row>
    <row r="15" s="1" customFormat="1" ht="18" customHeight="1">
      <c r="B15" s="43"/>
      <c r="C15" s="44"/>
      <c r="D15" s="44"/>
      <c r="E15" s="32" t="s">
        <v>29</v>
      </c>
      <c r="F15" s="44"/>
      <c r="G15" s="44"/>
      <c r="H15" s="44"/>
      <c r="I15" s="143" t="s">
        <v>30</v>
      </c>
      <c r="J15" s="32" t="s">
        <v>21</v>
      </c>
      <c r="K15" s="48"/>
    </row>
    <row r="16" s="1" customFormat="1" ht="6.96" customHeight="1">
      <c r="B16" s="43"/>
      <c r="C16" s="44"/>
      <c r="D16" s="44"/>
      <c r="E16" s="44"/>
      <c r="F16" s="44"/>
      <c r="G16" s="44"/>
      <c r="H16" s="44"/>
      <c r="I16" s="141"/>
      <c r="J16" s="44"/>
      <c r="K16" s="48"/>
    </row>
    <row r="17" s="1" customFormat="1" ht="14.4" customHeight="1">
      <c r="B17" s="43"/>
      <c r="C17" s="44"/>
      <c r="D17" s="37" t="s">
        <v>31</v>
      </c>
      <c r="E17" s="44"/>
      <c r="F17" s="44"/>
      <c r="G17" s="44"/>
      <c r="H17" s="44"/>
      <c r="I17" s="143" t="s">
        <v>28</v>
      </c>
      <c r="J17" s="32" t="str">
        <f>IF('Rekapitulace stavby'!AN13="Vyplň údaj","",IF('Rekapitulace stavby'!AN13="","",'Rekapitulace stavby'!AN13))</f>
        <v/>
      </c>
      <c r="K17" s="48"/>
    </row>
    <row r="18" s="1" customFormat="1" ht="18" customHeight="1">
      <c r="B18" s="43"/>
      <c r="C18" s="44"/>
      <c r="D18" s="44"/>
      <c r="E18" s="32" t="str">
        <f>IF('Rekapitulace stavby'!E14="Vyplň údaj","",IF('Rekapitulace stavby'!E14="","",'Rekapitulace stavby'!E14))</f>
        <v/>
      </c>
      <c r="F18" s="44"/>
      <c r="G18" s="44"/>
      <c r="H18" s="44"/>
      <c r="I18" s="143" t="s">
        <v>30</v>
      </c>
      <c r="J18" s="32" t="str">
        <f>IF('Rekapitulace stavby'!AN14="Vyplň údaj","",IF('Rekapitulace stavby'!AN14="","",'Rekapitulace stavby'!AN14))</f>
        <v/>
      </c>
      <c r="K18" s="48"/>
    </row>
    <row r="19" s="1" customFormat="1" ht="6.96" customHeight="1">
      <c r="B19" s="43"/>
      <c r="C19" s="44"/>
      <c r="D19" s="44"/>
      <c r="E19" s="44"/>
      <c r="F19" s="44"/>
      <c r="G19" s="44"/>
      <c r="H19" s="44"/>
      <c r="I19" s="141"/>
      <c r="J19" s="44"/>
      <c r="K19" s="48"/>
    </row>
    <row r="20" s="1" customFormat="1" ht="14.4" customHeight="1">
      <c r="B20" s="43"/>
      <c r="C20" s="44"/>
      <c r="D20" s="37" t="s">
        <v>33</v>
      </c>
      <c r="E20" s="44"/>
      <c r="F20" s="44"/>
      <c r="G20" s="44"/>
      <c r="H20" s="44"/>
      <c r="I20" s="143" t="s">
        <v>28</v>
      </c>
      <c r="J20" s="32" t="s">
        <v>21</v>
      </c>
      <c r="K20" s="48"/>
    </row>
    <row r="21" s="1" customFormat="1" ht="18" customHeight="1">
      <c r="B21" s="43"/>
      <c r="C21" s="44"/>
      <c r="D21" s="44"/>
      <c r="E21" s="32" t="s">
        <v>34</v>
      </c>
      <c r="F21" s="44"/>
      <c r="G21" s="44"/>
      <c r="H21" s="44"/>
      <c r="I21" s="143" t="s">
        <v>30</v>
      </c>
      <c r="J21" s="32" t="s">
        <v>21</v>
      </c>
      <c r="K21" s="48"/>
    </row>
    <row r="22" s="1" customFormat="1" ht="6.96" customHeight="1">
      <c r="B22" s="43"/>
      <c r="C22" s="44"/>
      <c r="D22" s="44"/>
      <c r="E22" s="44"/>
      <c r="F22" s="44"/>
      <c r="G22" s="44"/>
      <c r="H22" s="44"/>
      <c r="I22" s="141"/>
      <c r="J22" s="44"/>
      <c r="K22" s="48"/>
    </row>
    <row r="23" s="1" customFormat="1" ht="14.4" customHeight="1">
      <c r="B23" s="43"/>
      <c r="C23" s="44"/>
      <c r="D23" s="37" t="s">
        <v>36</v>
      </c>
      <c r="E23" s="44"/>
      <c r="F23" s="44"/>
      <c r="G23" s="44"/>
      <c r="H23" s="44"/>
      <c r="I23" s="141"/>
      <c r="J23" s="44"/>
      <c r="K23" s="48"/>
    </row>
    <row r="24" s="6" customFormat="1" ht="16.5" customHeight="1">
      <c r="B24" s="145"/>
      <c r="C24" s="146"/>
      <c r="D24" s="146"/>
      <c r="E24" s="41" t="s">
        <v>21</v>
      </c>
      <c r="F24" s="41"/>
      <c r="G24" s="41"/>
      <c r="H24" s="41"/>
      <c r="I24" s="147"/>
      <c r="J24" s="146"/>
      <c r="K24" s="148"/>
    </row>
    <row r="25" s="1" customFormat="1" ht="6.96" customHeight="1">
      <c r="B25" s="43"/>
      <c r="C25" s="44"/>
      <c r="D25" s="44"/>
      <c r="E25" s="44"/>
      <c r="F25" s="44"/>
      <c r="G25" s="44"/>
      <c r="H25" s="44"/>
      <c r="I25" s="141"/>
      <c r="J25" s="44"/>
      <c r="K25" s="48"/>
    </row>
    <row r="26" s="1" customFormat="1" ht="6.96" customHeight="1">
      <c r="B26" s="43"/>
      <c r="C26" s="44"/>
      <c r="D26" s="103"/>
      <c r="E26" s="103"/>
      <c r="F26" s="103"/>
      <c r="G26" s="103"/>
      <c r="H26" s="103"/>
      <c r="I26" s="149"/>
      <c r="J26" s="103"/>
      <c r="K26" s="150"/>
    </row>
    <row r="27" s="1" customFormat="1" ht="25.44" customHeight="1">
      <c r="B27" s="43"/>
      <c r="C27" s="44"/>
      <c r="D27" s="151" t="s">
        <v>38</v>
      </c>
      <c r="E27" s="44"/>
      <c r="F27" s="44"/>
      <c r="G27" s="44"/>
      <c r="H27" s="44"/>
      <c r="I27" s="141"/>
      <c r="J27" s="152">
        <f>ROUND(J86,2)</f>
        <v>0</v>
      </c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49"/>
      <c r="J28" s="103"/>
      <c r="K28" s="150"/>
    </row>
    <row r="29" s="1" customFormat="1" ht="14.4" customHeight="1">
      <c r="B29" s="43"/>
      <c r="C29" s="44"/>
      <c r="D29" s="44"/>
      <c r="E29" s="44"/>
      <c r="F29" s="49" t="s">
        <v>40</v>
      </c>
      <c r="G29" s="44"/>
      <c r="H29" s="44"/>
      <c r="I29" s="153" t="s">
        <v>39</v>
      </c>
      <c r="J29" s="49" t="s">
        <v>41</v>
      </c>
      <c r="K29" s="48"/>
    </row>
    <row r="30" s="1" customFormat="1" ht="14.4" customHeight="1">
      <c r="B30" s="43"/>
      <c r="C30" s="44"/>
      <c r="D30" s="52" t="s">
        <v>42</v>
      </c>
      <c r="E30" s="52" t="s">
        <v>43</v>
      </c>
      <c r="F30" s="154">
        <f>ROUND(SUM(BE86:BE144), 2)</f>
        <v>0</v>
      </c>
      <c r="G30" s="44"/>
      <c r="H30" s="44"/>
      <c r="I30" s="155">
        <v>0.20999999999999999</v>
      </c>
      <c r="J30" s="154">
        <f>ROUND(ROUND((SUM(BE86:BE144)), 2)*I30, 2)</f>
        <v>0</v>
      </c>
      <c r="K30" s="48"/>
    </row>
    <row r="31" s="1" customFormat="1" ht="14.4" customHeight="1">
      <c r="B31" s="43"/>
      <c r="C31" s="44"/>
      <c r="D31" s="44"/>
      <c r="E31" s="52" t="s">
        <v>44</v>
      </c>
      <c r="F31" s="154">
        <f>ROUND(SUM(BF86:BF144), 2)</f>
        <v>0</v>
      </c>
      <c r="G31" s="44"/>
      <c r="H31" s="44"/>
      <c r="I31" s="155">
        <v>0.14999999999999999</v>
      </c>
      <c r="J31" s="154">
        <f>ROUND(ROUND((SUM(BF86:BF144)), 2)*I31, 2)</f>
        <v>0</v>
      </c>
      <c r="K31" s="48"/>
    </row>
    <row r="32" hidden="1" s="1" customFormat="1" ht="14.4" customHeight="1">
      <c r="B32" s="43"/>
      <c r="C32" s="44"/>
      <c r="D32" s="44"/>
      <c r="E32" s="52" t="s">
        <v>45</v>
      </c>
      <c r="F32" s="154">
        <f>ROUND(SUM(BG86:BG144), 2)</f>
        <v>0</v>
      </c>
      <c r="G32" s="44"/>
      <c r="H32" s="44"/>
      <c r="I32" s="155">
        <v>0.20999999999999999</v>
      </c>
      <c r="J32" s="154">
        <v>0</v>
      </c>
      <c r="K32" s="48"/>
    </row>
    <row r="33" hidden="1" s="1" customFormat="1" ht="14.4" customHeight="1">
      <c r="B33" s="43"/>
      <c r="C33" s="44"/>
      <c r="D33" s="44"/>
      <c r="E33" s="52" t="s">
        <v>46</v>
      </c>
      <c r="F33" s="154">
        <f>ROUND(SUM(BH86:BH144), 2)</f>
        <v>0</v>
      </c>
      <c r="G33" s="44"/>
      <c r="H33" s="44"/>
      <c r="I33" s="155">
        <v>0.14999999999999999</v>
      </c>
      <c r="J33" s="154">
        <v>0</v>
      </c>
      <c r="K33" s="48"/>
    </row>
    <row r="34" hidden="1" s="1" customFormat="1" ht="14.4" customHeight="1">
      <c r="B34" s="43"/>
      <c r="C34" s="44"/>
      <c r="D34" s="44"/>
      <c r="E34" s="52" t="s">
        <v>47</v>
      </c>
      <c r="F34" s="154">
        <f>ROUND(SUM(BI86:BI144), 2)</f>
        <v>0</v>
      </c>
      <c r="G34" s="44"/>
      <c r="H34" s="44"/>
      <c r="I34" s="155">
        <v>0</v>
      </c>
      <c r="J34" s="154">
        <v>0</v>
      </c>
      <c r="K34" s="48"/>
    </row>
    <row r="35" s="1" customFormat="1" ht="6.96" customHeight="1">
      <c r="B35" s="43"/>
      <c r="C35" s="44"/>
      <c r="D35" s="44"/>
      <c r="E35" s="44"/>
      <c r="F35" s="44"/>
      <c r="G35" s="44"/>
      <c r="H35" s="44"/>
      <c r="I35" s="141"/>
      <c r="J35" s="44"/>
      <c r="K35" s="48"/>
    </row>
    <row r="36" s="1" customFormat="1" ht="25.44" customHeight="1">
      <c r="B36" s="43"/>
      <c r="C36" s="156"/>
      <c r="D36" s="157" t="s">
        <v>48</v>
      </c>
      <c r="E36" s="95"/>
      <c r="F36" s="95"/>
      <c r="G36" s="158" t="s">
        <v>49</v>
      </c>
      <c r="H36" s="159" t="s">
        <v>50</v>
      </c>
      <c r="I36" s="160"/>
      <c r="J36" s="161">
        <f>SUM(J27:J34)</f>
        <v>0</v>
      </c>
      <c r="K36" s="162"/>
    </row>
    <row r="37" s="1" customFormat="1" ht="14.4" customHeight="1">
      <c r="B37" s="64"/>
      <c r="C37" s="65"/>
      <c r="D37" s="65"/>
      <c r="E37" s="65"/>
      <c r="F37" s="65"/>
      <c r="G37" s="65"/>
      <c r="H37" s="65"/>
      <c r="I37" s="163"/>
      <c r="J37" s="65"/>
      <c r="K37" s="66"/>
    </row>
    <row r="41" s="1" customFormat="1" ht="6.96" customHeight="1">
      <c r="B41" s="164"/>
      <c r="C41" s="165"/>
      <c r="D41" s="165"/>
      <c r="E41" s="165"/>
      <c r="F41" s="165"/>
      <c r="G41" s="165"/>
      <c r="H41" s="165"/>
      <c r="I41" s="166"/>
      <c r="J41" s="165"/>
      <c r="K41" s="167"/>
    </row>
    <row r="42" s="1" customFormat="1" ht="36.96" customHeight="1">
      <c r="B42" s="43"/>
      <c r="C42" s="27" t="s">
        <v>118</v>
      </c>
      <c r="D42" s="44"/>
      <c r="E42" s="44"/>
      <c r="F42" s="44"/>
      <c r="G42" s="44"/>
      <c r="H42" s="44"/>
      <c r="I42" s="141"/>
      <c r="J42" s="44"/>
      <c r="K42" s="48"/>
    </row>
    <row r="43" s="1" customFormat="1" ht="6.96" customHeight="1">
      <c r="B43" s="43"/>
      <c r="C43" s="44"/>
      <c r="D43" s="44"/>
      <c r="E43" s="44"/>
      <c r="F43" s="44"/>
      <c r="G43" s="44"/>
      <c r="H43" s="44"/>
      <c r="I43" s="141"/>
      <c r="J43" s="44"/>
      <c r="K43" s="48"/>
    </row>
    <row r="44" s="1" customFormat="1" ht="14.4" customHeight="1">
      <c r="B44" s="43"/>
      <c r="C44" s="37" t="s">
        <v>18</v>
      </c>
      <c r="D44" s="44"/>
      <c r="E44" s="44"/>
      <c r="F44" s="44"/>
      <c r="G44" s="44"/>
      <c r="H44" s="44"/>
      <c r="I44" s="141"/>
      <c r="J44" s="44"/>
      <c r="K44" s="48"/>
    </row>
    <row r="45" s="1" customFormat="1" ht="16.5" customHeight="1">
      <c r="B45" s="43"/>
      <c r="C45" s="44"/>
      <c r="D45" s="44"/>
      <c r="E45" s="140" t="str">
        <f>E7</f>
        <v>Oprava podlah v dílnách areálu TSS</v>
      </c>
      <c r="F45" s="37"/>
      <c r="G45" s="37"/>
      <c r="H45" s="37"/>
      <c r="I45" s="141"/>
      <c r="J45" s="44"/>
      <c r="K45" s="48"/>
    </row>
    <row r="46" s="1" customFormat="1" ht="14.4" customHeight="1">
      <c r="B46" s="43"/>
      <c r="C46" s="37" t="s">
        <v>116</v>
      </c>
      <c r="D46" s="44"/>
      <c r="E46" s="44"/>
      <c r="F46" s="44"/>
      <c r="G46" s="44"/>
      <c r="H46" s="44"/>
      <c r="I46" s="141"/>
      <c r="J46" s="44"/>
      <c r="K46" s="48"/>
    </row>
    <row r="47" s="1" customFormat="1" ht="17.25" customHeight="1">
      <c r="B47" s="43"/>
      <c r="C47" s="44"/>
      <c r="D47" s="44"/>
      <c r="E47" s="142" t="str">
        <f>E9</f>
        <v>2017-133-05 - m.č.122 - dílna - obrobna</v>
      </c>
      <c r="F47" s="44"/>
      <c r="G47" s="44"/>
      <c r="H47" s="44"/>
      <c r="I47" s="141"/>
      <c r="J47" s="44"/>
      <c r="K47" s="48"/>
    </row>
    <row r="48" s="1" customFormat="1" ht="6.96" customHeight="1">
      <c r="B48" s="43"/>
      <c r="C48" s="44"/>
      <c r="D48" s="44"/>
      <c r="E48" s="44"/>
      <c r="F48" s="44"/>
      <c r="G48" s="44"/>
      <c r="H48" s="44"/>
      <c r="I48" s="141"/>
      <c r="J48" s="44"/>
      <c r="K48" s="48"/>
    </row>
    <row r="49" s="1" customFormat="1" ht="18" customHeight="1">
      <c r="B49" s="43"/>
      <c r="C49" s="37" t="s">
        <v>23</v>
      </c>
      <c r="D49" s="44"/>
      <c r="E49" s="44"/>
      <c r="F49" s="32" t="str">
        <f>F12</f>
        <v>ul.Soudní 988, Praha 4</v>
      </c>
      <c r="G49" s="44"/>
      <c r="H49" s="44"/>
      <c r="I49" s="143" t="s">
        <v>25</v>
      </c>
      <c r="J49" s="144" t="str">
        <f>IF(J12="","",J12)</f>
        <v>26. 7. 2017</v>
      </c>
      <c r="K49" s="48"/>
    </row>
    <row r="50" s="1" customFormat="1" ht="6.96" customHeight="1">
      <c r="B50" s="43"/>
      <c r="C50" s="44"/>
      <c r="D50" s="44"/>
      <c r="E50" s="44"/>
      <c r="F50" s="44"/>
      <c r="G50" s="44"/>
      <c r="H50" s="44"/>
      <c r="I50" s="141"/>
      <c r="J50" s="44"/>
      <c r="K50" s="48"/>
    </row>
    <row r="51" s="1" customFormat="1">
      <c r="B51" s="43"/>
      <c r="C51" s="37" t="s">
        <v>27</v>
      </c>
      <c r="D51" s="44"/>
      <c r="E51" s="44"/>
      <c r="F51" s="32" t="str">
        <f>E15</f>
        <v>Vězeňská služba ČR Soudní 1672/1a, Praha 4</v>
      </c>
      <c r="G51" s="44"/>
      <c r="H51" s="44"/>
      <c r="I51" s="143" t="s">
        <v>33</v>
      </c>
      <c r="J51" s="41" t="str">
        <f>E21</f>
        <v>Arch.Ing. Lubomír Hromádko, Lamačova 858,Praha 5</v>
      </c>
      <c r="K51" s="48"/>
    </row>
    <row r="52" s="1" customFormat="1" ht="14.4" customHeight="1">
      <c r="B52" s="43"/>
      <c r="C52" s="37" t="s">
        <v>31</v>
      </c>
      <c r="D52" s="44"/>
      <c r="E52" s="44"/>
      <c r="F52" s="32" t="str">
        <f>IF(E18="","",E18)</f>
        <v/>
      </c>
      <c r="G52" s="44"/>
      <c r="H52" s="44"/>
      <c r="I52" s="141"/>
      <c r="J52" s="168"/>
      <c r="K52" s="48"/>
    </row>
    <row r="53" s="1" customFormat="1" ht="10.32" customHeight="1">
      <c r="B53" s="43"/>
      <c r="C53" s="44"/>
      <c r="D53" s="44"/>
      <c r="E53" s="44"/>
      <c r="F53" s="44"/>
      <c r="G53" s="44"/>
      <c r="H53" s="44"/>
      <c r="I53" s="141"/>
      <c r="J53" s="44"/>
      <c r="K53" s="48"/>
    </row>
    <row r="54" s="1" customFormat="1" ht="29.28" customHeight="1">
      <c r="B54" s="43"/>
      <c r="C54" s="169" t="s">
        <v>119</v>
      </c>
      <c r="D54" s="156"/>
      <c r="E54" s="156"/>
      <c r="F54" s="156"/>
      <c r="G54" s="156"/>
      <c r="H54" s="156"/>
      <c r="I54" s="170"/>
      <c r="J54" s="171" t="s">
        <v>120</v>
      </c>
      <c r="K54" s="172"/>
    </row>
    <row r="55" s="1" customFormat="1" ht="10.32" customHeight="1">
      <c r="B55" s="43"/>
      <c r="C55" s="44"/>
      <c r="D55" s="44"/>
      <c r="E55" s="44"/>
      <c r="F55" s="44"/>
      <c r="G55" s="44"/>
      <c r="H55" s="44"/>
      <c r="I55" s="141"/>
      <c r="J55" s="44"/>
      <c r="K55" s="48"/>
    </row>
    <row r="56" s="1" customFormat="1" ht="29.28" customHeight="1">
      <c r="B56" s="43"/>
      <c r="C56" s="173" t="s">
        <v>121</v>
      </c>
      <c r="D56" s="44"/>
      <c r="E56" s="44"/>
      <c r="F56" s="44"/>
      <c r="G56" s="44"/>
      <c r="H56" s="44"/>
      <c r="I56" s="141"/>
      <c r="J56" s="152">
        <f>J86</f>
        <v>0</v>
      </c>
      <c r="K56" s="48"/>
      <c r="AU56" s="21" t="s">
        <v>122</v>
      </c>
    </row>
    <row r="57" s="7" customFormat="1" ht="24.96" customHeight="1">
      <c r="B57" s="174"/>
      <c r="C57" s="175"/>
      <c r="D57" s="176" t="s">
        <v>123</v>
      </c>
      <c r="E57" s="177"/>
      <c r="F57" s="177"/>
      <c r="G57" s="177"/>
      <c r="H57" s="177"/>
      <c r="I57" s="178"/>
      <c r="J57" s="179">
        <f>J87</f>
        <v>0</v>
      </c>
      <c r="K57" s="180"/>
    </row>
    <row r="58" s="8" customFormat="1" ht="19.92" customHeight="1">
      <c r="B58" s="181"/>
      <c r="C58" s="182"/>
      <c r="D58" s="183" t="s">
        <v>124</v>
      </c>
      <c r="E58" s="184"/>
      <c r="F58" s="184"/>
      <c r="G58" s="184"/>
      <c r="H58" s="184"/>
      <c r="I58" s="185"/>
      <c r="J58" s="186">
        <f>J88</f>
        <v>0</v>
      </c>
      <c r="K58" s="187"/>
    </row>
    <row r="59" s="8" customFormat="1" ht="19.92" customHeight="1">
      <c r="B59" s="181"/>
      <c r="C59" s="182"/>
      <c r="D59" s="183" t="s">
        <v>130</v>
      </c>
      <c r="E59" s="184"/>
      <c r="F59" s="184"/>
      <c r="G59" s="184"/>
      <c r="H59" s="184"/>
      <c r="I59" s="185"/>
      <c r="J59" s="186">
        <f>J90</f>
        <v>0</v>
      </c>
      <c r="K59" s="187"/>
    </row>
    <row r="60" s="8" customFormat="1" ht="19.92" customHeight="1">
      <c r="B60" s="181"/>
      <c r="C60" s="182"/>
      <c r="D60" s="183" t="s">
        <v>133</v>
      </c>
      <c r="E60" s="184"/>
      <c r="F60" s="184"/>
      <c r="G60" s="184"/>
      <c r="H60" s="184"/>
      <c r="I60" s="185"/>
      <c r="J60" s="186">
        <f>J98</f>
        <v>0</v>
      </c>
      <c r="K60" s="187"/>
    </row>
    <row r="61" s="8" customFormat="1" ht="19.92" customHeight="1">
      <c r="B61" s="181"/>
      <c r="C61" s="182"/>
      <c r="D61" s="183" t="s">
        <v>134</v>
      </c>
      <c r="E61" s="184"/>
      <c r="F61" s="184"/>
      <c r="G61" s="184"/>
      <c r="H61" s="184"/>
      <c r="I61" s="185"/>
      <c r="J61" s="186">
        <f>J103</f>
        <v>0</v>
      </c>
      <c r="K61" s="187"/>
    </row>
    <row r="62" s="8" customFormat="1" ht="19.92" customHeight="1">
      <c r="B62" s="181"/>
      <c r="C62" s="182"/>
      <c r="D62" s="183" t="s">
        <v>138</v>
      </c>
      <c r="E62" s="184"/>
      <c r="F62" s="184"/>
      <c r="G62" s="184"/>
      <c r="H62" s="184"/>
      <c r="I62" s="185"/>
      <c r="J62" s="186">
        <f>J110</f>
        <v>0</v>
      </c>
      <c r="K62" s="187"/>
    </row>
    <row r="63" s="8" customFormat="1" ht="19.92" customHeight="1">
      <c r="B63" s="181"/>
      <c r="C63" s="182"/>
      <c r="D63" s="183" t="s">
        <v>139</v>
      </c>
      <c r="E63" s="184"/>
      <c r="F63" s="184"/>
      <c r="G63" s="184"/>
      <c r="H63" s="184"/>
      <c r="I63" s="185"/>
      <c r="J63" s="186">
        <f>J117</f>
        <v>0</v>
      </c>
      <c r="K63" s="187"/>
    </row>
    <row r="64" s="7" customFormat="1" ht="24.96" customHeight="1">
      <c r="B64" s="174"/>
      <c r="C64" s="175"/>
      <c r="D64" s="176" t="s">
        <v>140</v>
      </c>
      <c r="E64" s="177"/>
      <c r="F64" s="177"/>
      <c r="G64" s="177"/>
      <c r="H64" s="177"/>
      <c r="I64" s="178"/>
      <c r="J64" s="179">
        <f>J119</f>
        <v>0</v>
      </c>
      <c r="K64" s="180"/>
    </row>
    <row r="65" s="8" customFormat="1" ht="19.92" customHeight="1">
      <c r="B65" s="181"/>
      <c r="C65" s="182"/>
      <c r="D65" s="183" t="s">
        <v>141</v>
      </c>
      <c r="E65" s="184"/>
      <c r="F65" s="184"/>
      <c r="G65" s="184"/>
      <c r="H65" s="184"/>
      <c r="I65" s="185"/>
      <c r="J65" s="186">
        <f>J120</f>
        <v>0</v>
      </c>
      <c r="K65" s="187"/>
    </row>
    <row r="66" s="8" customFormat="1" ht="19.92" customHeight="1">
      <c r="B66" s="181"/>
      <c r="C66" s="182"/>
      <c r="D66" s="183" t="s">
        <v>143</v>
      </c>
      <c r="E66" s="184"/>
      <c r="F66" s="184"/>
      <c r="G66" s="184"/>
      <c r="H66" s="184"/>
      <c r="I66" s="185"/>
      <c r="J66" s="186">
        <f>J130</f>
        <v>0</v>
      </c>
      <c r="K66" s="187"/>
    </row>
    <row r="67" s="1" customFormat="1" ht="21.84" customHeight="1">
      <c r="B67" s="43"/>
      <c r="C67" s="44"/>
      <c r="D67" s="44"/>
      <c r="E67" s="44"/>
      <c r="F67" s="44"/>
      <c r="G67" s="44"/>
      <c r="H67" s="44"/>
      <c r="I67" s="141"/>
      <c r="J67" s="44"/>
      <c r="K67" s="48"/>
    </row>
    <row r="68" s="1" customFormat="1" ht="6.96" customHeight="1">
      <c r="B68" s="64"/>
      <c r="C68" s="65"/>
      <c r="D68" s="65"/>
      <c r="E68" s="65"/>
      <c r="F68" s="65"/>
      <c r="G68" s="65"/>
      <c r="H68" s="65"/>
      <c r="I68" s="163"/>
      <c r="J68" s="65"/>
      <c r="K68" s="66"/>
    </row>
    <row r="72" s="1" customFormat="1" ht="6.96" customHeight="1">
      <c r="B72" s="67"/>
      <c r="C72" s="68"/>
      <c r="D72" s="68"/>
      <c r="E72" s="68"/>
      <c r="F72" s="68"/>
      <c r="G72" s="68"/>
      <c r="H72" s="68"/>
      <c r="I72" s="166"/>
      <c r="J72" s="68"/>
      <c r="K72" s="68"/>
      <c r="L72" s="69"/>
    </row>
    <row r="73" s="1" customFormat="1" ht="36.96" customHeight="1">
      <c r="B73" s="43"/>
      <c r="C73" s="70" t="s">
        <v>148</v>
      </c>
      <c r="D73" s="71"/>
      <c r="E73" s="71"/>
      <c r="F73" s="71"/>
      <c r="G73" s="71"/>
      <c r="H73" s="71"/>
      <c r="I73" s="188"/>
      <c r="J73" s="71"/>
      <c r="K73" s="71"/>
      <c r="L73" s="69"/>
    </row>
    <row r="74" s="1" customFormat="1" ht="6.96" customHeight="1">
      <c r="B74" s="43"/>
      <c r="C74" s="71"/>
      <c r="D74" s="71"/>
      <c r="E74" s="71"/>
      <c r="F74" s="71"/>
      <c r="G74" s="71"/>
      <c r="H74" s="71"/>
      <c r="I74" s="188"/>
      <c r="J74" s="71"/>
      <c r="K74" s="71"/>
      <c r="L74" s="69"/>
    </row>
    <row r="75" s="1" customFormat="1" ht="14.4" customHeight="1">
      <c r="B75" s="43"/>
      <c r="C75" s="73" t="s">
        <v>18</v>
      </c>
      <c r="D75" s="71"/>
      <c r="E75" s="71"/>
      <c r="F75" s="71"/>
      <c r="G75" s="71"/>
      <c r="H75" s="71"/>
      <c r="I75" s="188"/>
      <c r="J75" s="71"/>
      <c r="K75" s="71"/>
      <c r="L75" s="69"/>
    </row>
    <row r="76" s="1" customFormat="1" ht="16.5" customHeight="1">
      <c r="B76" s="43"/>
      <c r="C76" s="71"/>
      <c r="D76" s="71"/>
      <c r="E76" s="189" t="str">
        <f>E7</f>
        <v>Oprava podlah v dílnách areálu TSS</v>
      </c>
      <c r="F76" s="73"/>
      <c r="G76" s="73"/>
      <c r="H76" s="73"/>
      <c r="I76" s="188"/>
      <c r="J76" s="71"/>
      <c r="K76" s="71"/>
      <c r="L76" s="69"/>
    </row>
    <row r="77" s="1" customFormat="1" ht="14.4" customHeight="1">
      <c r="B77" s="43"/>
      <c r="C77" s="73" t="s">
        <v>116</v>
      </c>
      <c r="D77" s="71"/>
      <c r="E77" s="71"/>
      <c r="F77" s="71"/>
      <c r="G77" s="71"/>
      <c r="H77" s="71"/>
      <c r="I77" s="188"/>
      <c r="J77" s="71"/>
      <c r="K77" s="71"/>
      <c r="L77" s="69"/>
    </row>
    <row r="78" s="1" customFormat="1" ht="17.25" customHeight="1">
      <c r="B78" s="43"/>
      <c r="C78" s="71"/>
      <c r="D78" s="71"/>
      <c r="E78" s="79" t="str">
        <f>E9</f>
        <v>2017-133-05 - m.č.122 - dílna - obrobna</v>
      </c>
      <c r="F78" s="71"/>
      <c r="G78" s="71"/>
      <c r="H78" s="71"/>
      <c r="I78" s="188"/>
      <c r="J78" s="71"/>
      <c r="K78" s="71"/>
      <c r="L78" s="69"/>
    </row>
    <row r="79" s="1" customFormat="1" ht="6.96" customHeight="1">
      <c r="B79" s="43"/>
      <c r="C79" s="71"/>
      <c r="D79" s="71"/>
      <c r="E79" s="71"/>
      <c r="F79" s="71"/>
      <c r="G79" s="71"/>
      <c r="H79" s="71"/>
      <c r="I79" s="188"/>
      <c r="J79" s="71"/>
      <c r="K79" s="71"/>
      <c r="L79" s="69"/>
    </row>
    <row r="80" s="1" customFormat="1" ht="18" customHeight="1">
      <c r="B80" s="43"/>
      <c r="C80" s="73" t="s">
        <v>23</v>
      </c>
      <c r="D80" s="71"/>
      <c r="E80" s="71"/>
      <c r="F80" s="190" t="str">
        <f>F12</f>
        <v>ul.Soudní 988, Praha 4</v>
      </c>
      <c r="G80" s="71"/>
      <c r="H80" s="71"/>
      <c r="I80" s="191" t="s">
        <v>25</v>
      </c>
      <c r="J80" s="82" t="str">
        <f>IF(J12="","",J12)</f>
        <v>26. 7. 2017</v>
      </c>
      <c r="K80" s="71"/>
      <c r="L80" s="69"/>
    </row>
    <row r="81" s="1" customFormat="1" ht="6.96" customHeight="1">
      <c r="B81" s="43"/>
      <c r="C81" s="71"/>
      <c r="D81" s="71"/>
      <c r="E81" s="71"/>
      <c r="F81" s="71"/>
      <c r="G81" s="71"/>
      <c r="H81" s="71"/>
      <c r="I81" s="188"/>
      <c r="J81" s="71"/>
      <c r="K81" s="71"/>
      <c r="L81" s="69"/>
    </row>
    <row r="82" s="1" customFormat="1">
      <c r="B82" s="43"/>
      <c r="C82" s="73" t="s">
        <v>27</v>
      </c>
      <c r="D82" s="71"/>
      <c r="E82" s="71"/>
      <c r="F82" s="190" t="str">
        <f>E15</f>
        <v>Vězeňská služba ČR Soudní 1672/1a, Praha 4</v>
      </c>
      <c r="G82" s="71"/>
      <c r="H82" s="71"/>
      <c r="I82" s="191" t="s">
        <v>33</v>
      </c>
      <c r="J82" s="190" t="str">
        <f>E21</f>
        <v>Arch.Ing. Lubomír Hromádko, Lamačova 858,Praha 5</v>
      </c>
      <c r="K82" s="71"/>
      <c r="L82" s="69"/>
    </row>
    <row r="83" s="1" customFormat="1" ht="14.4" customHeight="1">
      <c r="B83" s="43"/>
      <c r="C83" s="73" t="s">
        <v>31</v>
      </c>
      <c r="D83" s="71"/>
      <c r="E83" s="71"/>
      <c r="F83" s="190" t="str">
        <f>IF(E18="","",E18)</f>
        <v/>
      </c>
      <c r="G83" s="71"/>
      <c r="H83" s="71"/>
      <c r="I83" s="188"/>
      <c r="J83" s="71"/>
      <c r="K83" s="71"/>
      <c r="L83" s="69"/>
    </row>
    <row r="84" s="1" customFormat="1" ht="10.32" customHeight="1">
      <c r="B84" s="43"/>
      <c r="C84" s="71"/>
      <c r="D84" s="71"/>
      <c r="E84" s="71"/>
      <c r="F84" s="71"/>
      <c r="G84" s="71"/>
      <c r="H84" s="71"/>
      <c r="I84" s="188"/>
      <c r="J84" s="71"/>
      <c r="K84" s="71"/>
      <c r="L84" s="69"/>
    </row>
    <row r="85" s="9" customFormat="1" ht="29.28" customHeight="1">
      <c r="B85" s="192"/>
      <c r="C85" s="193" t="s">
        <v>149</v>
      </c>
      <c r="D85" s="194" t="s">
        <v>57</v>
      </c>
      <c r="E85" s="194" t="s">
        <v>53</v>
      </c>
      <c r="F85" s="194" t="s">
        <v>150</v>
      </c>
      <c r="G85" s="194" t="s">
        <v>151</v>
      </c>
      <c r="H85" s="194" t="s">
        <v>152</v>
      </c>
      <c r="I85" s="195" t="s">
        <v>153</v>
      </c>
      <c r="J85" s="194" t="s">
        <v>120</v>
      </c>
      <c r="K85" s="196" t="s">
        <v>154</v>
      </c>
      <c r="L85" s="197"/>
      <c r="M85" s="99" t="s">
        <v>155</v>
      </c>
      <c r="N85" s="100" t="s">
        <v>42</v>
      </c>
      <c r="O85" s="100" t="s">
        <v>156</v>
      </c>
      <c r="P85" s="100" t="s">
        <v>157</v>
      </c>
      <c r="Q85" s="100" t="s">
        <v>158</v>
      </c>
      <c r="R85" s="100" t="s">
        <v>159</v>
      </c>
      <c r="S85" s="100" t="s">
        <v>160</v>
      </c>
      <c r="T85" s="101" t="s">
        <v>161</v>
      </c>
    </row>
    <row r="86" s="1" customFormat="1" ht="29.28" customHeight="1">
      <c r="B86" s="43"/>
      <c r="C86" s="105" t="s">
        <v>121</v>
      </c>
      <c r="D86" s="71"/>
      <c r="E86" s="71"/>
      <c r="F86" s="71"/>
      <c r="G86" s="71"/>
      <c r="H86" s="71"/>
      <c r="I86" s="188"/>
      <c r="J86" s="198">
        <f>BK86</f>
        <v>0</v>
      </c>
      <c r="K86" s="71"/>
      <c r="L86" s="69"/>
      <c r="M86" s="102"/>
      <c r="N86" s="103"/>
      <c r="O86" s="103"/>
      <c r="P86" s="199">
        <f>P87+P119</f>
        <v>0</v>
      </c>
      <c r="Q86" s="103"/>
      <c r="R86" s="199">
        <f>R87+R119</f>
        <v>0.75765908000000004</v>
      </c>
      <c r="S86" s="103"/>
      <c r="T86" s="200">
        <f>T87+T119</f>
        <v>2.4717000000000002</v>
      </c>
      <c r="AT86" s="21" t="s">
        <v>71</v>
      </c>
      <c r="AU86" s="21" t="s">
        <v>122</v>
      </c>
      <c r="BK86" s="201">
        <f>BK87+BK119</f>
        <v>0</v>
      </c>
    </row>
    <row r="87" s="10" customFormat="1" ht="37.44" customHeight="1">
      <c r="B87" s="202"/>
      <c r="C87" s="203"/>
      <c r="D87" s="204" t="s">
        <v>71</v>
      </c>
      <c r="E87" s="205" t="s">
        <v>162</v>
      </c>
      <c r="F87" s="205" t="s">
        <v>163</v>
      </c>
      <c r="G87" s="203"/>
      <c r="H87" s="203"/>
      <c r="I87" s="206"/>
      <c r="J87" s="207">
        <f>BK87</f>
        <v>0</v>
      </c>
      <c r="K87" s="203"/>
      <c r="L87" s="208"/>
      <c r="M87" s="209"/>
      <c r="N87" s="210"/>
      <c r="O87" s="210"/>
      <c r="P87" s="211">
        <f>P88+P90+P98+P103+P110+P117</f>
        <v>0</v>
      </c>
      <c r="Q87" s="210"/>
      <c r="R87" s="211">
        <f>R88+R90+R98+R103+R110+R117</f>
        <v>0.39618900000000001</v>
      </c>
      <c r="S87" s="210"/>
      <c r="T87" s="212">
        <f>T88+T90+T98+T103+T110+T117</f>
        <v>2.4717000000000002</v>
      </c>
      <c r="AR87" s="213" t="s">
        <v>80</v>
      </c>
      <c r="AT87" s="214" t="s">
        <v>71</v>
      </c>
      <c r="AU87" s="214" t="s">
        <v>72</v>
      </c>
      <c r="AY87" s="213" t="s">
        <v>164</v>
      </c>
      <c r="BK87" s="215">
        <f>BK88+BK90+BK98+BK103+BK110+BK117</f>
        <v>0</v>
      </c>
    </row>
    <row r="88" s="10" customFormat="1" ht="19.92" customHeight="1">
      <c r="B88" s="202"/>
      <c r="C88" s="203"/>
      <c r="D88" s="204" t="s">
        <v>71</v>
      </c>
      <c r="E88" s="216" t="s">
        <v>80</v>
      </c>
      <c r="F88" s="216" t="s">
        <v>165</v>
      </c>
      <c r="G88" s="203"/>
      <c r="H88" s="203"/>
      <c r="I88" s="206"/>
      <c r="J88" s="217">
        <f>BK88</f>
        <v>0</v>
      </c>
      <c r="K88" s="203"/>
      <c r="L88" s="208"/>
      <c r="M88" s="209"/>
      <c r="N88" s="210"/>
      <c r="O88" s="210"/>
      <c r="P88" s="211">
        <f>P89</f>
        <v>0</v>
      </c>
      <c r="Q88" s="210"/>
      <c r="R88" s="211">
        <f>R89</f>
        <v>0.0012840000000000002</v>
      </c>
      <c r="S88" s="210"/>
      <c r="T88" s="212">
        <f>T89</f>
        <v>2.4717000000000002</v>
      </c>
      <c r="AR88" s="213" t="s">
        <v>80</v>
      </c>
      <c r="AT88" s="214" t="s">
        <v>71</v>
      </c>
      <c r="AU88" s="214" t="s">
        <v>80</v>
      </c>
      <c r="AY88" s="213" t="s">
        <v>164</v>
      </c>
      <c r="BK88" s="215">
        <f>BK89</f>
        <v>0</v>
      </c>
    </row>
    <row r="89" s="1" customFormat="1" ht="38.25" customHeight="1">
      <c r="B89" s="43"/>
      <c r="C89" s="218" t="s">
        <v>80</v>
      </c>
      <c r="D89" s="218" t="s">
        <v>166</v>
      </c>
      <c r="E89" s="219" t="s">
        <v>167</v>
      </c>
      <c r="F89" s="220" t="s">
        <v>655</v>
      </c>
      <c r="G89" s="221" t="s">
        <v>169</v>
      </c>
      <c r="H89" s="222">
        <v>32.100000000000001</v>
      </c>
      <c r="I89" s="223"/>
      <c r="J89" s="224">
        <f>ROUND(I89*H89,2)</f>
        <v>0</v>
      </c>
      <c r="K89" s="220" t="s">
        <v>170</v>
      </c>
      <c r="L89" s="69"/>
      <c r="M89" s="225" t="s">
        <v>21</v>
      </c>
      <c r="N89" s="226" t="s">
        <v>43</v>
      </c>
      <c r="O89" s="44"/>
      <c r="P89" s="227">
        <f>O89*H89</f>
        <v>0</v>
      </c>
      <c r="Q89" s="227">
        <v>4.0000000000000003E-05</v>
      </c>
      <c r="R89" s="227">
        <f>Q89*H89</f>
        <v>0.0012840000000000002</v>
      </c>
      <c r="S89" s="227">
        <v>0.076999999999999999</v>
      </c>
      <c r="T89" s="228">
        <f>S89*H89</f>
        <v>2.4717000000000002</v>
      </c>
      <c r="AR89" s="21" t="s">
        <v>171</v>
      </c>
      <c r="AT89" s="21" t="s">
        <v>166</v>
      </c>
      <c r="AU89" s="21" t="s">
        <v>82</v>
      </c>
      <c r="AY89" s="21" t="s">
        <v>164</v>
      </c>
      <c r="BE89" s="229">
        <f>IF(N89="základní",J89,0)</f>
        <v>0</v>
      </c>
      <c r="BF89" s="229">
        <f>IF(N89="snížená",J89,0)</f>
        <v>0</v>
      </c>
      <c r="BG89" s="229">
        <f>IF(N89="zákl. přenesená",J89,0)</f>
        <v>0</v>
      </c>
      <c r="BH89" s="229">
        <f>IF(N89="sníž. přenesená",J89,0)</f>
        <v>0</v>
      </c>
      <c r="BI89" s="229">
        <f>IF(N89="nulová",J89,0)</f>
        <v>0</v>
      </c>
      <c r="BJ89" s="21" t="s">
        <v>80</v>
      </c>
      <c r="BK89" s="229">
        <f>ROUND(I89*H89,2)</f>
        <v>0</v>
      </c>
      <c r="BL89" s="21" t="s">
        <v>171</v>
      </c>
      <c r="BM89" s="21" t="s">
        <v>763</v>
      </c>
    </row>
    <row r="90" s="10" customFormat="1" ht="29.88" customHeight="1">
      <c r="B90" s="202"/>
      <c r="C90" s="203"/>
      <c r="D90" s="204" t="s">
        <v>71</v>
      </c>
      <c r="E90" s="216" t="s">
        <v>192</v>
      </c>
      <c r="F90" s="216" t="s">
        <v>265</v>
      </c>
      <c r="G90" s="203"/>
      <c r="H90" s="203"/>
      <c r="I90" s="206"/>
      <c r="J90" s="217">
        <f>BK90</f>
        <v>0</v>
      </c>
      <c r="K90" s="203"/>
      <c r="L90" s="208"/>
      <c r="M90" s="209"/>
      <c r="N90" s="210"/>
      <c r="O90" s="210"/>
      <c r="P90" s="211">
        <f>SUM(P91:P97)</f>
        <v>0</v>
      </c>
      <c r="Q90" s="210"/>
      <c r="R90" s="211">
        <f>SUM(R91:R97)</f>
        <v>0.33101960000000002</v>
      </c>
      <c r="S90" s="210"/>
      <c r="T90" s="212">
        <f>SUM(T91:T97)</f>
        <v>0</v>
      </c>
      <c r="AR90" s="213" t="s">
        <v>80</v>
      </c>
      <c r="AT90" s="214" t="s">
        <v>71</v>
      </c>
      <c r="AU90" s="214" t="s">
        <v>80</v>
      </c>
      <c r="AY90" s="213" t="s">
        <v>164</v>
      </c>
      <c r="BK90" s="215">
        <f>SUM(BK91:BK97)</f>
        <v>0</v>
      </c>
    </row>
    <row r="91" s="1" customFormat="1" ht="25.5" customHeight="1">
      <c r="B91" s="43"/>
      <c r="C91" s="218" t="s">
        <v>82</v>
      </c>
      <c r="D91" s="218" t="s">
        <v>166</v>
      </c>
      <c r="E91" s="219" t="s">
        <v>279</v>
      </c>
      <c r="F91" s="220" t="s">
        <v>280</v>
      </c>
      <c r="G91" s="221" t="s">
        <v>169</v>
      </c>
      <c r="H91" s="222">
        <v>32.100000000000001</v>
      </c>
      <c r="I91" s="223"/>
      <c r="J91" s="224">
        <f>ROUND(I91*H91,2)</f>
        <v>0</v>
      </c>
      <c r="K91" s="220" t="s">
        <v>21</v>
      </c>
      <c r="L91" s="69"/>
      <c r="M91" s="225" t="s">
        <v>21</v>
      </c>
      <c r="N91" s="226" t="s">
        <v>43</v>
      </c>
      <c r="O91" s="44"/>
      <c r="P91" s="227">
        <f>O91*H91</f>
        <v>0</v>
      </c>
      <c r="Q91" s="227">
        <v>0.010200000000000001</v>
      </c>
      <c r="R91" s="227">
        <f>Q91*H91</f>
        <v>0.32742000000000004</v>
      </c>
      <c r="S91" s="227">
        <v>0</v>
      </c>
      <c r="T91" s="228">
        <f>S91*H91</f>
        <v>0</v>
      </c>
      <c r="AR91" s="21" t="s">
        <v>171</v>
      </c>
      <c r="AT91" s="21" t="s">
        <v>166</v>
      </c>
      <c r="AU91" s="21" t="s">
        <v>82</v>
      </c>
      <c r="AY91" s="21" t="s">
        <v>164</v>
      </c>
      <c r="BE91" s="229">
        <f>IF(N91="základní",J91,0)</f>
        <v>0</v>
      </c>
      <c r="BF91" s="229">
        <f>IF(N91="snížená",J91,0)</f>
        <v>0</v>
      </c>
      <c r="BG91" s="229">
        <f>IF(N91="zákl. přenesená",J91,0)</f>
        <v>0</v>
      </c>
      <c r="BH91" s="229">
        <f>IF(N91="sníž. přenesená",J91,0)</f>
        <v>0</v>
      </c>
      <c r="BI91" s="229">
        <f>IF(N91="nulová",J91,0)</f>
        <v>0</v>
      </c>
      <c r="BJ91" s="21" t="s">
        <v>80</v>
      </c>
      <c r="BK91" s="229">
        <f>ROUND(I91*H91,2)</f>
        <v>0</v>
      </c>
      <c r="BL91" s="21" t="s">
        <v>171</v>
      </c>
      <c r="BM91" s="21" t="s">
        <v>764</v>
      </c>
    </row>
    <row r="92" s="1" customFormat="1" ht="25.5" customHeight="1">
      <c r="B92" s="43"/>
      <c r="C92" s="241" t="s">
        <v>178</v>
      </c>
      <c r="D92" s="241" t="s">
        <v>225</v>
      </c>
      <c r="E92" s="242" t="s">
        <v>283</v>
      </c>
      <c r="F92" s="243" t="s">
        <v>284</v>
      </c>
      <c r="G92" s="244" t="s">
        <v>285</v>
      </c>
      <c r="H92" s="245">
        <v>1059.3</v>
      </c>
      <c r="I92" s="246"/>
      <c r="J92" s="247">
        <f>ROUND(I92*H92,2)</f>
        <v>0</v>
      </c>
      <c r="K92" s="243" t="s">
        <v>21</v>
      </c>
      <c r="L92" s="248"/>
      <c r="M92" s="249" t="s">
        <v>21</v>
      </c>
      <c r="N92" s="250" t="s">
        <v>43</v>
      </c>
      <c r="O92" s="44"/>
      <c r="P92" s="227">
        <f>O92*H92</f>
        <v>0</v>
      </c>
      <c r="Q92" s="227">
        <v>0</v>
      </c>
      <c r="R92" s="227">
        <f>Q92*H92</f>
        <v>0</v>
      </c>
      <c r="S92" s="227">
        <v>0</v>
      </c>
      <c r="T92" s="228">
        <f>S92*H92</f>
        <v>0</v>
      </c>
      <c r="AR92" s="21" t="s">
        <v>200</v>
      </c>
      <c r="AT92" s="21" t="s">
        <v>225</v>
      </c>
      <c r="AU92" s="21" t="s">
        <v>82</v>
      </c>
      <c r="AY92" s="21" t="s">
        <v>164</v>
      </c>
      <c r="BE92" s="229">
        <f>IF(N92="základní",J92,0)</f>
        <v>0</v>
      </c>
      <c r="BF92" s="229">
        <f>IF(N92="snížená",J92,0)</f>
        <v>0</v>
      </c>
      <c r="BG92" s="229">
        <f>IF(N92="zákl. přenesená",J92,0)</f>
        <v>0</v>
      </c>
      <c r="BH92" s="229">
        <f>IF(N92="sníž. přenesená",J92,0)</f>
        <v>0</v>
      </c>
      <c r="BI92" s="229">
        <f>IF(N92="nulová",J92,0)</f>
        <v>0</v>
      </c>
      <c r="BJ92" s="21" t="s">
        <v>80</v>
      </c>
      <c r="BK92" s="229">
        <f>ROUND(I92*H92,2)</f>
        <v>0</v>
      </c>
      <c r="BL92" s="21" t="s">
        <v>171</v>
      </c>
      <c r="BM92" s="21" t="s">
        <v>765</v>
      </c>
    </row>
    <row r="93" s="1" customFormat="1" ht="16.5" customHeight="1">
      <c r="B93" s="43"/>
      <c r="C93" s="218" t="s">
        <v>171</v>
      </c>
      <c r="D93" s="218" t="s">
        <v>166</v>
      </c>
      <c r="E93" s="219" t="s">
        <v>288</v>
      </c>
      <c r="F93" s="220" t="s">
        <v>289</v>
      </c>
      <c r="G93" s="221" t="s">
        <v>169</v>
      </c>
      <c r="H93" s="222">
        <v>32.100000000000001</v>
      </c>
      <c r="I93" s="223"/>
      <c r="J93" s="224">
        <f>ROUND(I93*H93,2)</f>
        <v>0</v>
      </c>
      <c r="K93" s="220" t="s">
        <v>21</v>
      </c>
      <c r="L93" s="69"/>
      <c r="M93" s="225" t="s">
        <v>21</v>
      </c>
      <c r="N93" s="226" t="s">
        <v>43</v>
      </c>
      <c r="O93" s="44"/>
      <c r="P93" s="227">
        <f>O93*H93</f>
        <v>0</v>
      </c>
      <c r="Q93" s="227">
        <v>0</v>
      </c>
      <c r="R93" s="227">
        <f>Q93*H93</f>
        <v>0</v>
      </c>
      <c r="S93" s="227">
        <v>0</v>
      </c>
      <c r="T93" s="228">
        <f>S93*H93</f>
        <v>0</v>
      </c>
      <c r="AR93" s="21" t="s">
        <v>171</v>
      </c>
      <c r="AT93" s="21" t="s">
        <v>166</v>
      </c>
      <c r="AU93" s="21" t="s">
        <v>82</v>
      </c>
      <c r="AY93" s="21" t="s">
        <v>164</v>
      </c>
      <c r="BE93" s="229">
        <f>IF(N93="základní",J93,0)</f>
        <v>0</v>
      </c>
      <c r="BF93" s="229">
        <f>IF(N93="snížená",J93,0)</f>
        <v>0</v>
      </c>
      <c r="BG93" s="229">
        <f>IF(N93="zákl. přenesená",J93,0)</f>
        <v>0</v>
      </c>
      <c r="BH93" s="229">
        <f>IF(N93="sníž. přenesená",J93,0)</f>
        <v>0</v>
      </c>
      <c r="BI93" s="229">
        <f>IF(N93="nulová",J93,0)</f>
        <v>0</v>
      </c>
      <c r="BJ93" s="21" t="s">
        <v>80</v>
      </c>
      <c r="BK93" s="229">
        <f>ROUND(I93*H93,2)</f>
        <v>0</v>
      </c>
      <c r="BL93" s="21" t="s">
        <v>171</v>
      </c>
      <c r="BM93" s="21" t="s">
        <v>766</v>
      </c>
    </row>
    <row r="94" s="1" customFormat="1" ht="16.5" customHeight="1">
      <c r="B94" s="43"/>
      <c r="C94" s="241" t="s">
        <v>188</v>
      </c>
      <c r="D94" s="241" t="s">
        <v>225</v>
      </c>
      <c r="E94" s="242" t="s">
        <v>292</v>
      </c>
      <c r="F94" s="243" t="s">
        <v>293</v>
      </c>
      <c r="G94" s="244" t="s">
        <v>285</v>
      </c>
      <c r="H94" s="245">
        <v>192.59999999999999</v>
      </c>
      <c r="I94" s="246"/>
      <c r="J94" s="247">
        <f>ROUND(I94*H94,2)</f>
        <v>0</v>
      </c>
      <c r="K94" s="243" t="s">
        <v>21</v>
      </c>
      <c r="L94" s="248"/>
      <c r="M94" s="249" t="s">
        <v>21</v>
      </c>
      <c r="N94" s="250" t="s">
        <v>43</v>
      </c>
      <c r="O94" s="44"/>
      <c r="P94" s="227">
        <f>O94*H94</f>
        <v>0</v>
      </c>
      <c r="Q94" s="227">
        <v>0</v>
      </c>
      <c r="R94" s="227">
        <f>Q94*H94</f>
        <v>0</v>
      </c>
      <c r="S94" s="227">
        <v>0</v>
      </c>
      <c r="T94" s="228">
        <f>S94*H94</f>
        <v>0</v>
      </c>
      <c r="AR94" s="21" t="s">
        <v>200</v>
      </c>
      <c r="AT94" s="21" t="s">
        <v>225</v>
      </c>
      <c r="AU94" s="21" t="s">
        <v>82</v>
      </c>
      <c r="AY94" s="21" t="s">
        <v>164</v>
      </c>
      <c r="BE94" s="229">
        <f>IF(N94="základní",J94,0)</f>
        <v>0</v>
      </c>
      <c r="BF94" s="229">
        <f>IF(N94="snížená",J94,0)</f>
        <v>0</v>
      </c>
      <c r="BG94" s="229">
        <f>IF(N94="zákl. přenesená",J94,0)</f>
        <v>0</v>
      </c>
      <c r="BH94" s="229">
        <f>IF(N94="sníž. přenesená",J94,0)</f>
        <v>0</v>
      </c>
      <c r="BI94" s="229">
        <f>IF(N94="nulová",J94,0)</f>
        <v>0</v>
      </c>
      <c r="BJ94" s="21" t="s">
        <v>80</v>
      </c>
      <c r="BK94" s="229">
        <f>ROUND(I94*H94,2)</f>
        <v>0</v>
      </c>
      <c r="BL94" s="21" t="s">
        <v>171</v>
      </c>
      <c r="BM94" s="21" t="s">
        <v>767</v>
      </c>
    </row>
    <row r="95" s="1" customFormat="1" ht="25.5" customHeight="1">
      <c r="B95" s="43"/>
      <c r="C95" s="218" t="s">
        <v>192</v>
      </c>
      <c r="D95" s="218" t="s">
        <v>166</v>
      </c>
      <c r="E95" s="219" t="s">
        <v>662</v>
      </c>
      <c r="F95" s="220" t="s">
        <v>663</v>
      </c>
      <c r="G95" s="221" t="s">
        <v>258</v>
      </c>
      <c r="H95" s="222">
        <v>2.7999999999999998</v>
      </c>
      <c r="I95" s="223"/>
      <c r="J95" s="224">
        <f>ROUND(I95*H95,2)</f>
        <v>0</v>
      </c>
      <c r="K95" s="220" t="s">
        <v>170</v>
      </c>
      <c r="L95" s="69"/>
      <c r="M95" s="225" t="s">
        <v>21</v>
      </c>
      <c r="N95" s="226" t="s">
        <v>43</v>
      </c>
      <c r="O95" s="44"/>
      <c r="P95" s="227">
        <f>O95*H95</f>
        <v>0</v>
      </c>
      <c r="Q95" s="227">
        <v>0.0011999999999999999</v>
      </c>
      <c r="R95" s="227">
        <f>Q95*H95</f>
        <v>0.0033599999999999997</v>
      </c>
      <c r="S95" s="227">
        <v>0</v>
      </c>
      <c r="T95" s="228">
        <f>S95*H95</f>
        <v>0</v>
      </c>
      <c r="AR95" s="21" t="s">
        <v>171</v>
      </c>
      <c r="AT95" s="21" t="s">
        <v>166</v>
      </c>
      <c r="AU95" s="21" t="s">
        <v>82</v>
      </c>
      <c r="AY95" s="21" t="s">
        <v>164</v>
      </c>
      <c r="BE95" s="229">
        <f>IF(N95="základní",J95,0)</f>
        <v>0</v>
      </c>
      <c r="BF95" s="229">
        <f>IF(N95="snížená",J95,0)</f>
        <v>0</v>
      </c>
      <c r="BG95" s="229">
        <f>IF(N95="zákl. přenesená",J95,0)</f>
        <v>0</v>
      </c>
      <c r="BH95" s="229">
        <f>IF(N95="sníž. přenesená",J95,0)</f>
        <v>0</v>
      </c>
      <c r="BI95" s="229">
        <f>IF(N95="nulová",J95,0)</f>
        <v>0</v>
      </c>
      <c r="BJ95" s="21" t="s">
        <v>80</v>
      </c>
      <c r="BK95" s="229">
        <f>ROUND(I95*H95,2)</f>
        <v>0</v>
      </c>
      <c r="BL95" s="21" t="s">
        <v>171</v>
      </c>
      <c r="BM95" s="21" t="s">
        <v>768</v>
      </c>
    </row>
    <row r="96" s="1" customFormat="1" ht="16.5" customHeight="1">
      <c r="B96" s="43"/>
      <c r="C96" s="218" t="s">
        <v>196</v>
      </c>
      <c r="D96" s="218" t="s">
        <v>166</v>
      </c>
      <c r="E96" s="219" t="s">
        <v>296</v>
      </c>
      <c r="F96" s="220" t="s">
        <v>297</v>
      </c>
      <c r="G96" s="221" t="s">
        <v>169</v>
      </c>
      <c r="H96" s="222">
        <v>32.100000000000001</v>
      </c>
      <c r="I96" s="223"/>
      <c r="J96" s="224">
        <f>ROUND(I96*H96,2)</f>
        <v>0</v>
      </c>
      <c r="K96" s="220" t="s">
        <v>170</v>
      </c>
      <c r="L96" s="69"/>
      <c r="M96" s="225" t="s">
        <v>21</v>
      </c>
      <c r="N96" s="226" t="s">
        <v>43</v>
      </c>
      <c r="O96" s="44"/>
      <c r="P96" s="227">
        <f>O96*H96</f>
        <v>0</v>
      </c>
      <c r="Q96" s="227">
        <v>0</v>
      </c>
      <c r="R96" s="227">
        <f>Q96*H96</f>
        <v>0</v>
      </c>
      <c r="S96" s="227">
        <v>0</v>
      </c>
      <c r="T96" s="228">
        <f>S96*H96</f>
        <v>0</v>
      </c>
      <c r="AR96" s="21" t="s">
        <v>171</v>
      </c>
      <c r="AT96" s="21" t="s">
        <v>166</v>
      </c>
      <c r="AU96" s="21" t="s">
        <v>82</v>
      </c>
      <c r="AY96" s="21" t="s">
        <v>164</v>
      </c>
      <c r="BE96" s="229">
        <f>IF(N96="základní",J96,0)</f>
        <v>0</v>
      </c>
      <c r="BF96" s="229">
        <f>IF(N96="snížená",J96,0)</f>
        <v>0</v>
      </c>
      <c r="BG96" s="229">
        <f>IF(N96="zákl. přenesená",J96,0)</f>
        <v>0</v>
      </c>
      <c r="BH96" s="229">
        <f>IF(N96="sníž. přenesená",J96,0)</f>
        <v>0</v>
      </c>
      <c r="BI96" s="229">
        <f>IF(N96="nulová",J96,0)</f>
        <v>0</v>
      </c>
      <c r="BJ96" s="21" t="s">
        <v>80</v>
      </c>
      <c r="BK96" s="229">
        <f>ROUND(I96*H96,2)</f>
        <v>0</v>
      </c>
      <c r="BL96" s="21" t="s">
        <v>171</v>
      </c>
      <c r="BM96" s="21" t="s">
        <v>769</v>
      </c>
    </row>
    <row r="97" s="1" customFormat="1" ht="25.5" customHeight="1">
      <c r="B97" s="43"/>
      <c r="C97" s="218" t="s">
        <v>200</v>
      </c>
      <c r="D97" s="218" t="s">
        <v>166</v>
      </c>
      <c r="E97" s="219" t="s">
        <v>300</v>
      </c>
      <c r="F97" s="220" t="s">
        <v>301</v>
      </c>
      <c r="G97" s="221" t="s">
        <v>258</v>
      </c>
      <c r="H97" s="222">
        <v>23.960000000000001</v>
      </c>
      <c r="I97" s="223"/>
      <c r="J97" s="224">
        <f>ROUND(I97*H97,2)</f>
        <v>0</v>
      </c>
      <c r="K97" s="220" t="s">
        <v>170</v>
      </c>
      <c r="L97" s="69"/>
      <c r="M97" s="225" t="s">
        <v>21</v>
      </c>
      <c r="N97" s="226" t="s">
        <v>43</v>
      </c>
      <c r="O97" s="44"/>
      <c r="P97" s="227">
        <f>O97*H97</f>
        <v>0</v>
      </c>
      <c r="Q97" s="227">
        <v>1.0000000000000001E-05</v>
      </c>
      <c r="R97" s="227">
        <f>Q97*H97</f>
        <v>0.00023960000000000002</v>
      </c>
      <c r="S97" s="227">
        <v>0</v>
      </c>
      <c r="T97" s="228">
        <f>S97*H97</f>
        <v>0</v>
      </c>
      <c r="AR97" s="21" t="s">
        <v>171</v>
      </c>
      <c r="AT97" s="21" t="s">
        <v>166</v>
      </c>
      <c r="AU97" s="21" t="s">
        <v>82</v>
      </c>
      <c r="AY97" s="21" t="s">
        <v>164</v>
      </c>
      <c r="BE97" s="229">
        <f>IF(N97="základní",J97,0)</f>
        <v>0</v>
      </c>
      <c r="BF97" s="229">
        <f>IF(N97="snížená",J97,0)</f>
        <v>0</v>
      </c>
      <c r="BG97" s="229">
        <f>IF(N97="zákl. přenesená",J97,0)</f>
        <v>0</v>
      </c>
      <c r="BH97" s="229">
        <f>IF(N97="sníž. přenesená",J97,0)</f>
        <v>0</v>
      </c>
      <c r="BI97" s="229">
        <f>IF(N97="nulová",J97,0)</f>
        <v>0</v>
      </c>
      <c r="BJ97" s="21" t="s">
        <v>80</v>
      </c>
      <c r="BK97" s="229">
        <f>ROUND(I97*H97,2)</f>
        <v>0</v>
      </c>
      <c r="BL97" s="21" t="s">
        <v>171</v>
      </c>
      <c r="BM97" s="21" t="s">
        <v>770</v>
      </c>
    </row>
    <row r="98" s="10" customFormat="1" ht="29.88" customHeight="1">
      <c r="B98" s="202"/>
      <c r="C98" s="203"/>
      <c r="D98" s="204" t="s">
        <v>71</v>
      </c>
      <c r="E98" s="216" t="s">
        <v>323</v>
      </c>
      <c r="F98" s="216" t="s">
        <v>324</v>
      </c>
      <c r="G98" s="203"/>
      <c r="H98" s="203"/>
      <c r="I98" s="206"/>
      <c r="J98" s="217">
        <f>BK98</f>
        <v>0</v>
      </c>
      <c r="K98" s="203"/>
      <c r="L98" s="208"/>
      <c r="M98" s="209"/>
      <c r="N98" s="210"/>
      <c r="O98" s="210"/>
      <c r="P98" s="211">
        <f>SUM(P99:P102)</f>
        <v>0</v>
      </c>
      <c r="Q98" s="210"/>
      <c r="R98" s="211">
        <f>SUM(R99:R102)</f>
        <v>0.060996399999999999</v>
      </c>
      <c r="S98" s="210"/>
      <c r="T98" s="212">
        <f>SUM(T99:T102)</f>
        <v>0</v>
      </c>
      <c r="AR98" s="213" t="s">
        <v>80</v>
      </c>
      <c r="AT98" s="214" t="s">
        <v>71</v>
      </c>
      <c r="AU98" s="214" t="s">
        <v>80</v>
      </c>
      <c r="AY98" s="213" t="s">
        <v>164</v>
      </c>
      <c r="BK98" s="215">
        <f>SUM(BK99:BK102)</f>
        <v>0</v>
      </c>
    </row>
    <row r="99" s="1" customFormat="1" ht="38.25" customHeight="1">
      <c r="B99" s="43"/>
      <c r="C99" s="218" t="s">
        <v>206</v>
      </c>
      <c r="D99" s="218" t="s">
        <v>166</v>
      </c>
      <c r="E99" s="219" t="s">
        <v>326</v>
      </c>
      <c r="F99" s="220" t="s">
        <v>327</v>
      </c>
      <c r="G99" s="221" t="s">
        <v>258</v>
      </c>
      <c r="H99" s="222">
        <v>23.960000000000001</v>
      </c>
      <c r="I99" s="223"/>
      <c r="J99" s="224">
        <f>ROUND(I99*H99,2)</f>
        <v>0</v>
      </c>
      <c r="K99" s="220" t="s">
        <v>21</v>
      </c>
      <c r="L99" s="69"/>
      <c r="M99" s="225" t="s">
        <v>21</v>
      </c>
      <c r="N99" s="226" t="s">
        <v>43</v>
      </c>
      <c r="O99" s="44"/>
      <c r="P99" s="227">
        <f>O99*H99</f>
        <v>0</v>
      </c>
      <c r="Q99" s="227">
        <v>9.0000000000000006E-05</v>
      </c>
      <c r="R99" s="227">
        <f>Q99*H99</f>
        <v>0.0021564000000000002</v>
      </c>
      <c r="S99" s="227">
        <v>0</v>
      </c>
      <c r="T99" s="228">
        <f>S99*H99</f>
        <v>0</v>
      </c>
      <c r="AR99" s="21" t="s">
        <v>171</v>
      </c>
      <c r="AT99" s="21" t="s">
        <v>166</v>
      </c>
      <c r="AU99" s="21" t="s">
        <v>82</v>
      </c>
      <c r="AY99" s="21" t="s">
        <v>164</v>
      </c>
      <c r="BE99" s="229">
        <f>IF(N99="základní",J99,0)</f>
        <v>0</v>
      </c>
      <c r="BF99" s="229">
        <f>IF(N99="snížená",J99,0)</f>
        <v>0</v>
      </c>
      <c r="BG99" s="229">
        <f>IF(N99="zákl. přenesená",J99,0)</f>
        <v>0</v>
      </c>
      <c r="BH99" s="229">
        <f>IF(N99="sníž. přenesená",J99,0)</f>
        <v>0</v>
      </c>
      <c r="BI99" s="229">
        <f>IF(N99="nulová",J99,0)</f>
        <v>0</v>
      </c>
      <c r="BJ99" s="21" t="s">
        <v>80</v>
      </c>
      <c r="BK99" s="229">
        <f>ROUND(I99*H99,2)</f>
        <v>0</v>
      </c>
      <c r="BL99" s="21" t="s">
        <v>171</v>
      </c>
      <c r="BM99" s="21" t="s">
        <v>771</v>
      </c>
    </row>
    <row r="100" s="1" customFormat="1" ht="25.5" customHeight="1">
      <c r="B100" s="43"/>
      <c r="C100" s="241" t="s">
        <v>212</v>
      </c>
      <c r="D100" s="241" t="s">
        <v>225</v>
      </c>
      <c r="E100" s="242" t="s">
        <v>330</v>
      </c>
      <c r="F100" s="243" t="s">
        <v>331</v>
      </c>
      <c r="G100" s="244" t="s">
        <v>332</v>
      </c>
      <c r="H100" s="245">
        <v>8</v>
      </c>
      <c r="I100" s="246"/>
      <c r="J100" s="247">
        <f>ROUND(I100*H100,2)</f>
        <v>0</v>
      </c>
      <c r="K100" s="243" t="s">
        <v>21</v>
      </c>
      <c r="L100" s="248"/>
      <c r="M100" s="249" t="s">
        <v>21</v>
      </c>
      <c r="N100" s="250" t="s">
        <v>43</v>
      </c>
      <c r="O100" s="44"/>
      <c r="P100" s="227">
        <f>O100*H100</f>
        <v>0</v>
      </c>
      <c r="Q100" s="227">
        <v>0.00059999999999999995</v>
      </c>
      <c r="R100" s="227">
        <f>Q100*H100</f>
        <v>0.0047999999999999996</v>
      </c>
      <c r="S100" s="227">
        <v>0</v>
      </c>
      <c r="T100" s="228">
        <f>S100*H100</f>
        <v>0</v>
      </c>
      <c r="AR100" s="21" t="s">
        <v>200</v>
      </c>
      <c r="AT100" s="21" t="s">
        <v>225</v>
      </c>
      <c r="AU100" s="21" t="s">
        <v>82</v>
      </c>
      <c r="AY100" s="21" t="s">
        <v>164</v>
      </c>
      <c r="BE100" s="229">
        <f>IF(N100="základní",J100,0)</f>
        <v>0</v>
      </c>
      <c r="BF100" s="229">
        <f>IF(N100="snížená",J100,0)</f>
        <v>0</v>
      </c>
      <c r="BG100" s="229">
        <f>IF(N100="zákl. přenesená",J100,0)</f>
        <v>0</v>
      </c>
      <c r="BH100" s="229">
        <f>IF(N100="sníž. přenesená",J100,0)</f>
        <v>0</v>
      </c>
      <c r="BI100" s="229">
        <f>IF(N100="nulová",J100,0)</f>
        <v>0</v>
      </c>
      <c r="BJ100" s="21" t="s">
        <v>80</v>
      </c>
      <c r="BK100" s="229">
        <f>ROUND(I100*H100,2)</f>
        <v>0</v>
      </c>
      <c r="BL100" s="21" t="s">
        <v>171</v>
      </c>
      <c r="BM100" s="21" t="s">
        <v>772</v>
      </c>
    </row>
    <row r="101" s="1" customFormat="1" ht="25.5" customHeight="1">
      <c r="B101" s="43"/>
      <c r="C101" s="218" t="s">
        <v>216</v>
      </c>
      <c r="D101" s="218" t="s">
        <v>166</v>
      </c>
      <c r="E101" s="219" t="s">
        <v>676</v>
      </c>
      <c r="F101" s="220" t="s">
        <v>677</v>
      </c>
      <c r="G101" s="221" t="s">
        <v>258</v>
      </c>
      <c r="H101" s="222">
        <v>2.7999999999999998</v>
      </c>
      <c r="I101" s="223"/>
      <c r="J101" s="224">
        <f>ROUND(I101*H101,2)</f>
        <v>0</v>
      </c>
      <c r="K101" s="220" t="s">
        <v>21</v>
      </c>
      <c r="L101" s="69"/>
      <c r="M101" s="225" t="s">
        <v>21</v>
      </c>
      <c r="N101" s="226" t="s">
        <v>43</v>
      </c>
      <c r="O101" s="44"/>
      <c r="P101" s="227">
        <f>O101*H101</f>
        <v>0</v>
      </c>
      <c r="Q101" s="227">
        <v>0.0043</v>
      </c>
      <c r="R101" s="227">
        <f>Q101*H101</f>
        <v>0.012039999999999999</v>
      </c>
      <c r="S101" s="227">
        <v>0</v>
      </c>
      <c r="T101" s="228">
        <f>S101*H101</f>
        <v>0</v>
      </c>
      <c r="AR101" s="21" t="s">
        <v>171</v>
      </c>
      <c r="AT101" s="21" t="s">
        <v>166</v>
      </c>
      <c r="AU101" s="21" t="s">
        <v>82</v>
      </c>
      <c r="AY101" s="21" t="s">
        <v>164</v>
      </c>
      <c r="BE101" s="229">
        <f>IF(N101="základní",J101,0)</f>
        <v>0</v>
      </c>
      <c r="BF101" s="229">
        <f>IF(N101="snížená",J101,0)</f>
        <v>0</v>
      </c>
      <c r="BG101" s="229">
        <f>IF(N101="zákl. přenesená",J101,0)</f>
        <v>0</v>
      </c>
      <c r="BH101" s="229">
        <f>IF(N101="sníž. přenesená",J101,0)</f>
        <v>0</v>
      </c>
      <c r="BI101" s="229">
        <f>IF(N101="nulová",J101,0)</f>
        <v>0</v>
      </c>
      <c r="BJ101" s="21" t="s">
        <v>80</v>
      </c>
      <c r="BK101" s="229">
        <f>ROUND(I101*H101,2)</f>
        <v>0</v>
      </c>
      <c r="BL101" s="21" t="s">
        <v>171</v>
      </c>
      <c r="BM101" s="21" t="s">
        <v>773</v>
      </c>
    </row>
    <row r="102" s="1" customFormat="1" ht="25.5" customHeight="1">
      <c r="B102" s="43"/>
      <c r="C102" s="241" t="s">
        <v>221</v>
      </c>
      <c r="D102" s="241" t="s">
        <v>225</v>
      </c>
      <c r="E102" s="242" t="s">
        <v>679</v>
      </c>
      <c r="F102" s="243" t="s">
        <v>677</v>
      </c>
      <c r="G102" s="244" t="s">
        <v>285</v>
      </c>
      <c r="H102" s="245">
        <v>42</v>
      </c>
      <c r="I102" s="246"/>
      <c r="J102" s="247">
        <f>ROUND(I102*H102,2)</f>
        <v>0</v>
      </c>
      <c r="K102" s="243" t="s">
        <v>21</v>
      </c>
      <c r="L102" s="248"/>
      <c r="M102" s="249" t="s">
        <v>21</v>
      </c>
      <c r="N102" s="250" t="s">
        <v>43</v>
      </c>
      <c r="O102" s="44"/>
      <c r="P102" s="227">
        <f>O102*H102</f>
        <v>0</v>
      </c>
      <c r="Q102" s="227">
        <v>0.001</v>
      </c>
      <c r="R102" s="227">
        <f>Q102*H102</f>
        <v>0.042000000000000003</v>
      </c>
      <c r="S102" s="227">
        <v>0</v>
      </c>
      <c r="T102" s="228">
        <f>S102*H102</f>
        <v>0</v>
      </c>
      <c r="AR102" s="21" t="s">
        <v>200</v>
      </c>
      <c r="AT102" s="21" t="s">
        <v>225</v>
      </c>
      <c r="AU102" s="21" t="s">
        <v>82</v>
      </c>
      <c r="AY102" s="21" t="s">
        <v>164</v>
      </c>
      <c r="BE102" s="229">
        <f>IF(N102="základní",J102,0)</f>
        <v>0</v>
      </c>
      <c r="BF102" s="229">
        <f>IF(N102="snížená",J102,0)</f>
        <v>0</v>
      </c>
      <c r="BG102" s="229">
        <f>IF(N102="zákl. přenesená",J102,0)</f>
        <v>0</v>
      </c>
      <c r="BH102" s="229">
        <f>IF(N102="sníž. přenesená",J102,0)</f>
        <v>0</v>
      </c>
      <c r="BI102" s="229">
        <f>IF(N102="nulová",J102,0)</f>
        <v>0</v>
      </c>
      <c r="BJ102" s="21" t="s">
        <v>80</v>
      </c>
      <c r="BK102" s="229">
        <f>ROUND(I102*H102,2)</f>
        <v>0</v>
      </c>
      <c r="BL102" s="21" t="s">
        <v>171</v>
      </c>
      <c r="BM102" s="21" t="s">
        <v>774</v>
      </c>
    </row>
    <row r="103" s="10" customFormat="1" ht="29.88" customHeight="1">
      <c r="B103" s="202"/>
      <c r="C103" s="203"/>
      <c r="D103" s="204" t="s">
        <v>71</v>
      </c>
      <c r="E103" s="216" t="s">
        <v>334</v>
      </c>
      <c r="F103" s="216" t="s">
        <v>335</v>
      </c>
      <c r="G103" s="203"/>
      <c r="H103" s="203"/>
      <c r="I103" s="206"/>
      <c r="J103" s="217">
        <f>BK103</f>
        <v>0</v>
      </c>
      <c r="K103" s="203"/>
      <c r="L103" s="208"/>
      <c r="M103" s="209"/>
      <c r="N103" s="210"/>
      <c r="O103" s="210"/>
      <c r="P103" s="211">
        <f>SUM(P104:P109)</f>
        <v>0</v>
      </c>
      <c r="Q103" s="210"/>
      <c r="R103" s="211">
        <f>SUM(R104:R109)</f>
        <v>0.0028890000000000001</v>
      </c>
      <c r="S103" s="210"/>
      <c r="T103" s="212">
        <f>SUM(T104:T109)</f>
        <v>0</v>
      </c>
      <c r="AR103" s="213" t="s">
        <v>80</v>
      </c>
      <c r="AT103" s="214" t="s">
        <v>71</v>
      </c>
      <c r="AU103" s="214" t="s">
        <v>80</v>
      </c>
      <c r="AY103" s="213" t="s">
        <v>164</v>
      </c>
      <c r="BK103" s="215">
        <f>SUM(BK104:BK109)</f>
        <v>0</v>
      </c>
    </row>
    <row r="104" s="1" customFormat="1" ht="63.75" customHeight="1">
      <c r="B104" s="43"/>
      <c r="C104" s="218" t="s">
        <v>176</v>
      </c>
      <c r="D104" s="218" t="s">
        <v>166</v>
      </c>
      <c r="E104" s="219" t="s">
        <v>353</v>
      </c>
      <c r="F104" s="220" t="s">
        <v>354</v>
      </c>
      <c r="G104" s="221" t="s">
        <v>169</v>
      </c>
      <c r="H104" s="222">
        <v>32.100000000000001</v>
      </c>
      <c r="I104" s="223"/>
      <c r="J104" s="224">
        <f>ROUND(I104*H104,2)</f>
        <v>0</v>
      </c>
      <c r="K104" s="220" t="s">
        <v>170</v>
      </c>
      <c r="L104" s="69"/>
      <c r="M104" s="225" t="s">
        <v>21</v>
      </c>
      <c r="N104" s="226" t="s">
        <v>43</v>
      </c>
      <c r="O104" s="44"/>
      <c r="P104" s="227">
        <f>O104*H104</f>
        <v>0</v>
      </c>
      <c r="Q104" s="227">
        <v>4.0000000000000003E-05</v>
      </c>
      <c r="R104" s="227">
        <f>Q104*H104</f>
        <v>0.0012840000000000002</v>
      </c>
      <c r="S104" s="227">
        <v>0</v>
      </c>
      <c r="T104" s="228">
        <f>S104*H104</f>
        <v>0</v>
      </c>
      <c r="AR104" s="21" t="s">
        <v>171</v>
      </c>
      <c r="AT104" s="21" t="s">
        <v>166</v>
      </c>
      <c r="AU104" s="21" t="s">
        <v>82</v>
      </c>
      <c r="AY104" s="21" t="s">
        <v>164</v>
      </c>
      <c r="BE104" s="229">
        <f>IF(N104="základní",J104,0)</f>
        <v>0</v>
      </c>
      <c r="BF104" s="229">
        <f>IF(N104="snížená",J104,0)</f>
        <v>0</v>
      </c>
      <c r="BG104" s="229">
        <f>IF(N104="zákl. přenesená",J104,0)</f>
        <v>0</v>
      </c>
      <c r="BH104" s="229">
        <f>IF(N104="sníž. přenesená",J104,0)</f>
        <v>0</v>
      </c>
      <c r="BI104" s="229">
        <f>IF(N104="nulová",J104,0)</f>
        <v>0</v>
      </c>
      <c r="BJ104" s="21" t="s">
        <v>80</v>
      </c>
      <c r="BK104" s="229">
        <f>ROUND(I104*H104,2)</f>
        <v>0</v>
      </c>
      <c r="BL104" s="21" t="s">
        <v>171</v>
      </c>
      <c r="BM104" s="21" t="s">
        <v>775</v>
      </c>
    </row>
    <row r="105" s="1" customFormat="1" ht="25.5" customHeight="1">
      <c r="B105" s="43"/>
      <c r="C105" s="218" t="s">
        <v>230</v>
      </c>
      <c r="D105" s="218" t="s">
        <v>166</v>
      </c>
      <c r="E105" s="219" t="s">
        <v>341</v>
      </c>
      <c r="F105" s="220" t="s">
        <v>342</v>
      </c>
      <c r="G105" s="221" t="s">
        <v>169</v>
      </c>
      <c r="H105" s="222">
        <v>32.100000000000001</v>
      </c>
      <c r="I105" s="223"/>
      <c r="J105" s="224">
        <f>ROUND(I105*H105,2)</f>
        <v>0</v>
      </c>
      <c r="K105" s="220" t="s">
        <v>170</v>
      </c>
      <c r="L105" s="69"/>
      <c r="M105" s="225" t="s">
        <v>21</v>
      </c>
      <c r="N105" s="226" t="s">
        <v>43</v>
      </c>
      <c r="O105" s="44"/>
      <c r="P105" s="227">
        <f>O105*H105</f>
        <v>0</v>
      </c>
      <c r="Q105" s="227">
        <v>0</v>
      </c>
      <c r="R105" s="227">
        <f>Q105*H105</f>
        <v>0</v>
      </c>
      <c r="S105" s="227">
        <v>0</v>
      </c>
      <c r="T105" s="228">
        <f>S105*H105</f>
        <v>0</v>
      </c>
      <c r="AR105" s="21" t="s">
        <v>171</v>
      </c>
      <c r="AT105" s="21" t="s">
        <v>166</v>
      </c>
      <c r="AU105" s="21" t="s">
        <v>82</v>
      </c>
      <c r="AY105" s="21" t="s">
        <v>164</v>
      </c>
      <c r="BE105" s="229">
        <f>IF(N105="základní",J105,0)</f>
        <v>0</v>
      </c>
      <c r="BF105" s="229">
        <f>IF(N105="snížená",J105,0)</f>
        <v>0</v>
      </c>
      <c r="BG105" s="229">
        <f>IF(N105="zákl. přenesená",J105,0)</f>
        <v>0</v>
      </c>
      <c r="BH105" s="229">
        <f>IF(N105="sníž. přenesená",J105,0)</f>
        <v>0</v>
      </c>
      <c r="BI105" s="229">
        <f>IF(N105="nulová",J105,0)</f>
        <v>0</v>
      </c>
      <c r="BJ105" s="21" t="s">
        <v>80</v>
      </c>
      <c r="BK105" s="229">
        <f>ROUND(I105*H105,2)</f>
        <v>0</v>
      </c>
      <c r="BL105" s="21" t="s">
        <v>171</v>
      </c>
      <c r="BM105" s="21" t="s">
        <v>776</v>
      </c>
    </row>
    <row r="106" s="1" customFormat="1" ht="25.5" customHeight="1">
      <c r="B106" s="43"/>
      <c r="C106" s="218" t="s">
        <v>10</v>
      </c>
      <c r="D106" s="218" t="s">
        <v>166</v>
      </c>
      <c r="E106" s="219" t="s">
        <v>345</v>
      </c>
      <c r="F106" s="220" t="s">
        <v>346</v>
      </c>
      <c r="G106" s="221" t="s">
        <v>169</v>
      </c>
      <c r="H106" s="222">
        <v>32.100000000000001</v>
      </c>
      <c r="I106" s="223"/>
      <c r="J106" s="224">
        <f>ROUND(I106*H106,2)</f>
        <v>0</v>
      </c>
      <c r="K106" s="220" t="s">
        <v>170</v>
      </c>
      <c r="L106" s="69"/>
      <c r="M106" s="225" t="s">
        <v>21</v>
      </c>
      <c r="N106" s="226" t="s">
        <v>43</v>
      </c>
      <c r="O106" s="44"/>
      <c r="P106" s="227">
        <f>O106*H106</f>
        <v>0</v>
      </c>
      <c r="Q106" s="227">
        <v>0</v>
      </c>
      <c r="R106" s="227">
        <f>Q106*H106</f>
        <v>0</v>
      </c>
      <c r="S106" s="227">
        <v>0</v>
      </c>
      <c r="T106" s="228">
        <f>S106*H106</f>
        <v>0</v>
      </c>
      <c r="AR106" s="21" t="s">
        <v>171</v>
      </c>
      <c r="AT106" s="21" t="s">
        <v>166</v>
      </c>
      <c r="AU106" s="21" t="s">
        <v>82</v>
      </c>
      <c r="AY106" s="21" t="s">
        <v>164</v>
      </c>
      <c r="BE106" s="229">
        <f>IF(N106="základní",J106,0)</f>
        <v>0</v>
      </c>
      <c r="BF106" s="229">
        <f>IF(N106="snížená",J106,0)</f>
        <v>0</v>
      </c>
      <c r="BG106" s="229">
        <f>IF(N106="zákl. přenesená",J106,0)</f>
        <v>0</v>
      </c>
      <c r="BH106" s="229">
        <f>IF(N106="sníž. přenesená",J106,0)</f>
        <v>0</v>
      </c>
      <c r="BI106" s="229">
        <f>IF(N106="nulová",J106,0)</f>
        <v>0</v>
      </c>
      <c r="BJ106" s="21" t="s">
        <v>80</v>
      </c>
      <c r="BK106" s="229">
        <f>ROUND(I106*H106,2)</f>
        <v>0</v>
      </c>
      <c r="BL106" s="21" t="s">
        <v>171</v>
      </c>
      <c r="BM106" s="21" t="s">
        <v>777</v>
      </c>
    </row>
    <row r="107" s="1" customFormat="1" ht="16.5" customHeight="1">
      <c r="B107" s="43"/>
      <c r="C107" s="241" t="s">
        <v>183</v>
      </c>
      <c r="D107" s="241" t="s">
        <v>225</v>
      </c>
      <c r="E107" s="242" t="s">
        <v>349</v>
      </c>
      <c r="F107" s="243" t="s">
        <v>350</v>
      </c>
      <c r="G107" s="244" t="s">
        <v>263</v>
      </c>
      <c r="H107" s="245">
        <v>1.605</v>
      </c>
      <c r="I107" s="246"/>
      <c r="J107" s="247">
        <f>ROUND(I107*H107,2)</f>
        <v>0</v>
      </c>
      <c r="K107" s="243" t="s">
        <v>21</v>
      </c>
      <c r="L107" s="248"/>
      <c r="M107" s="249" t="s">
        <v>21</v>
      </c>
      <c r="N107" s="250" t="s">
        <v>43</v>
      </c>
      <c r="O107" s="44"/>
      <c r="P107" s="227">
        <f>O107*H107</f>
        <v>0</v>
      </c>
      <c r="Q107" s="227">
        <v>0.001</v>
      </c>
      <c r="R107" s="227">
        <f>Q107*H107</f>
        <v>0.0016050000000000001</v>
      </c>
      <c r="S107" s="227">
        <v>0</v>
      </c>
      <c r="T107" s="228">
        <f>S107*H107</f>
        <v>0</v>
      </c>
      <c r="AR107" s="21" t="s">
        <v>200</v>
      </c>
      <c r="AT107" s="21" t="s">
        <v>225</v>
      </c>
      <c r="AU107" s="21" t="s">
        <v>82</v>
      </c>
      <c r="AY107" s="21" t="s">
        <v>164</v>
      </c>
      <c r="BE107" s="229">
        <f>IF(N107="základní",J107,0)</f>
        <v>0</v>
      </c>
      <c r="BF107" s="229">
        <f>IF(N107="snížená",J107,0)</f>
        <v>0</v>
      </c>
      <c r="BG107" s="229">
        <f>IF(N107="zákl. přenesená",J107,0)</f>
        <v>0</v>
      </c>
      <c r="BH107" s="229">
        <f>IF(N107="sníž. přenesená",J107,0)</f>
        <v>0</v>
      </c>
      <c r="BI107" s="229">
        <f>IF(N107="nulová",J107,0)</f>
        <v>0</v>
      </c>
      <c r="BJ107" s="21" t="s">
        <v>80</v>
      </c>
      <c r="BK107" s="229">
        <f>ROUND(I107*H107,2)</f>
        <v>0</v>
      </c>
      <c r="BL107" s="21" t="s">
        <v>171</v>
      </c>
      <c r="BM107" s="21" t="s">
        <v>778</v>
      </c>
    </row>
    <row r="108" s="1" customFormat="1" ht="25.5" customHeight="1">
      <c r="B108" s="43"/>
      <c r="C108" s="218" t="s">
        <v>210</v>
      </c>
      <c r="D108" s="218" t="s">
        <v>166</v>
      </c>
      <c r="E108" s="219" t="s">
        <v>670</v>
      </c>
      <c r="F108" s="220" t="s">
        <v>671</v>
      </c>
      <c r="G108" s="221" t="s">
        <v>169</v>
      </c>
      <c r="H108" s="222">
        <v>2.5600000000000001</v>
      </c>
      <c r="I108" s="223"/>
      <c r="J108" s="224">
        <f>ROUND(I108*H108,2)</f>
        <v>0</v>
      </c>
      <c r="K108" s="220" t="s">
        <v>170</v>
      </c>
      <c r="L108" s="69"/>
      <c r="M108" s="225" t="s">
        <v>21</v>
      </c>
      <c r="N108" s="226" t="s">
        <v>43</v>
      </c>
      <c r="O108" s="44"/>
      <c r="P108" s="227">
        <f>O108*H108</f>
        <v>0</v>
      </c>
      <c r="Q108" s="227">
        <v>0</v>
      </c>
      <c r="R108" s="227">
        <f>Q108*H108</f>
        <v>0</v>
      </c>
      <c r="S108" s="227">
        <v>0</v>
      </c>
      <c r="T108" s="228">
        <f>S108*H108</f>
        <v>0</v>
      </c>
      <c r="AR108" s="21" t="s">
        <v>171</v>
      </c>
      <c r="AT108" s="21" t="s">
        <v>166</v>
      </c>
      <c r="AU108" s="21" t="s">
        <v>82</v>
      </c>
      <c r="AY108" s="21" t="s">
        <v>164</v>
      </c>
      <c r="BE108" s="229">
        <f>IF(N108="základní",J108,0)</f>
        <v>0</v>
      </c>
      <c r="BF108" s="229">
        <f>IF(N108="snížená",J108,0)</f>
        <v>0</v>
      </c>
      <c r="BG108" s="229">
        <f>IF(N108="zákl. přenesená",J108,0)</f>
        <v>0</v>
      </c>
      <c r="BH108" s="229">
        <f>IF(N108="sníž. přenesená",J108,0)</f>
        <v>0</v>
      </c>
      <c r="BI108" s="229">
        <f>IF(N108="nulová",J108,0)</f>
        <v>0</v>
      </c>
      <c r="BJ108" s="21" t="s">
        <v>80</v>
      </c>
      <c r="BK108" s="229">
        <f>ROUND(I108*H108,2)</f>
        <v>0</v>
      </c>
      <c r="BL108" s="21" t="s">
        <v>171</v>
      </c>
      <c r="BM108" s="21" t="s">
        <v>779</v>
      </c>
    </row>
    <row r="109" s="1" customFormat="1" ht="16.5" customHeight="1">
      <c r="B109" s="43"/>
      <c r="C109" s="218" t="s">
        <v>243</v>
      </c>
      <c r="D109" s="218" t="s">
        <v>166</v>
      </c>
      <c r="E109" s="219" t="s">
        <v>729</v>
      </c>
      <c r="F109" s="220" t="s">
        <v>730</v>
      </c>
      <c r="G109" s="221" t="s">
        <v>258</v>
      </c>
      <c r="H109" s="222">
        <v>12.800000000000001</v>
      </c>
      <c r="I109" s="223"/>
      <c r="J109" s="224">
        <f>ROUND(I109*H109,2)</f>
        <v>0</v>
      </c>
      <c r="K109" s="220" t="s">
        <v>170</v>
      </c>
      <c r="L109" s="69"/>
      <c r="M109" s="225" t="s">
        <v>21</v>
      </c>
      <c r="N109" s="226" t="s">
        <v>43</v>
      </c>
      <c r="O109" s="44"/>
      <c r="P109" s="227">
        <f>O109*H109</f>
        <v>0</v>
      </c>
      <c r="Q109" s="227">
        <v>0</v>
      </c>
      <c r="R109" s="227">
        <f>Q109*H109</f>
        <v>0</v>
      </c>
      <c r="S109" s="227">
        <v>0</v>
      </c>
      <c r="T109" s="228">
        <f>S109*H109</f>
        <v>0</v>
      </c>
      <c r="AR109" s="21" t="s">
        <v>171</v>
      </c>
      <c r="AT109" s="21" t="s">
        <v>166</v>
      </c>
      <c r="AU109" s="21" t="s">
        <v>82</v>
      </c>
      <c r="AY109" s="21" t="s">
        <v>164</v>
      </c>
      <c r="BE109" s="229">
        <f>IF(N109="základní",J109,0)</f>
        <v>0</v>
      </c>
      <c r="BF109" s="229">
        <f>IF(N109="snížená",J109,0)</f>
        <v>0</v>
      </c>
      <c r="BG109" s="229">
        <f>IF(N109="zákl. přenesená",J109,0)</f>
        <v>0</v>
      </c>
      <c r="BH109" s="229">
        <f>IF(N109="sníž. přenesená",J109,0)</f>
        <v>0</v>
      </c>
      <c r="BI109" s="229">
        <f>IF(N109="nulová",J109,0)</f>
        <v>0</v>
      </c>
      <c r="BJ109" s="21" t="s">
        <v>80</v>
      </c>
      <c r="BK109" s="229">
        <f>ROUND(I109*H109,2)</f>
        <v>0</v>
      </c>
      <c r="BL109" s="21" t="s">
        <v>171</v>
      </c>
      <c r="BM109" s="21" t="s">
        <v>780</v>
      </c>
    </row>
    <row r="110" s="10" customFormat="1" ht="29.88" customHeight="1">
      <c r="B110" s="202"/>
      <c r="C110" s="203"/>
      <c r="D110" s="204" t="s">
        <v>71</v>
      </c>
      <c r="E110" s="216" t="s">
        <v>402</v>
      </c>
      <c r="F110" s="216" t="s">
        <v>403</v>
      </c>
      <c r="G110" s="203"/>
      <c r="H110" s="203"/>
      <c r="I110" s="206"/>
      <c r="J110" s="217">
        <f>BK110</f>
        <v>0</v>
      </c>
      <c r="K110" s="203"/>
      <c r="L110" s="208"/>
      <c r="M110" s="209"/>
      <c r="N110" s="210"/>
      <c r="O110" s="210"/>
      <c r="P110" s="211">
        <f>SUM(P111:P116)</f>
        <v>0</v>
      </c>
      <c r="Q110" s="210"/>
      <c r="R110" s="211">
        <f>SUM(R111:R116)</f>
        <v>0</v>
      </c>
      <c r="S110" s="210"/>
      <c r="T110" s="212">
        <f>SUM(T111:T116)</f>
        <v>0</v>
      </c>
      <c r="AR110" s="213" t="s">
        <v>80</v>
      </c>
      <c r="AT110" s="214" t="s">
        <v>71</v>
      </c>
      <c r="AU110" s="214" t="s">
        <v>80</v>
      </c>
      <c r="AY110" s="213" t="s">
        <v>164</v>
      </c>
      <c r="BK110" s="215">
        <f>SUM(BK111:BK116)</f>
        <v>0</v>
      </c>
    </row>
    <row r="111" s="1" customFormat="1" ht="25.5" customHeight="1">
      <c r="B111" s="43"/>
      <c r="C111" s="218" t="s">
        <v>247</v>
      </c>
      <c r="D111" s="218" t="s">
        <v>166</v>
      </c>
      <c r="E111" s="219" t="s">
        <v>405</v>
      </c>
      <c r="F111" s="220" t="s">
        <v>406</v>
      </c>
      <c r="G111" s="221" t="s">
        <v>219</v>
      </c>
      <c r="H111" s="222">
        <v>2.472</v>
      </c>
      <c r="I111" s="223"/>
      <c r="J111" s="224">
        <f>ROUND(I111*H111,2)</f>
        <v>0</v>
      </c>
      <c r="K111" s="220" t="s">
        <v>170</v>
      </c>
      <c r="L111" s="69"/>
      <c r="M111" s="225" t="s">
        <v>21</v>
      </c>
      <c r="N111" s="226" t="s">
        <v>43</v>
      </c>
      <c r="O111" s="44"/>
      <c r="P111" s="227">
        <f>O111*H111</f>
        <v>0</v>
      </c>
      <c r="Q111" s="227">
        <v>0</v>
      </c>
      <c r="R111" s="227">
        <f>Q111*H111</f>
        <v>0</v>
      </c>
      <c r="S111" s="227">
        <v>0</v>
      </c>
      <c r="T111" s="228">
        <f>S111*H111</f>
        <v>0</v>
      </c>
      <c r="AR111" s="21" t="s">
        <v>171</v>
      </c>
      <c r="AT111" s="21" t="s">
        <v>166</v>
      </c>
      <c r="AU111" s="21" t="s">
        <v>82</v>
      </c>
      <c r="AY111" s="21" t="s">
        <v>164</v>
      </c>
      <c r="BE111" s="229">
        <f>IF(N111="základní",J111,0)</f>
        <v>0</v>
      </c>
      <c r="BF111" s="229">
        <f>IF(N111="snížená",J111,0)</f>
        <v>0</v>
      </c>
      <c r="BG111" s="229">
        <f>IF(N111="zákl. přenesená",J111,0)</f>
        <v>0</v>
      </c>
      <c r="BH111" s="229">
        <f>IF(N111="sníž. přenesená",J111,0)</f>
        <v>0</v>
      </c>
      <c r="BI111" s="229">
        <f>IF(N111="nulová",J111,0)</f>
        <v>0</v>
      </c>
      <c r="BJ111" s="21" t="s">
        <v>80</v>
      </c>
      <c r="BK111" s="229">
        <f>ROUND(I111*H111,2)</f>
        <v>0</v>
      </c>
      <c r="BL111" s="21" t="s">
        <v>171</v>
      </c>
      <c r="BM111" s="21" t="s">
        <v>781</v>
      </c>
    </row>
    <row r="112" s="1" customFormat="1" ht="25.5" customHeight="1">
      <c r="B112" s="43"/>
      <c r="C112" s="218" t="s">
        <v>251</v>
      </c>
      <c r="D112" s="218" t="s">
        <v>166</v>
      </c>
      <c r="E112" s="219" t="s">
        <v>409</v>
      </c>
      <c r="F112" s="220" t="s">
        <v>410</v>
      </c>
      <c r="G112" s="221" t="s">
        <v>219</v>
      </c>
      <c r="H112" s="222">
        <v>2.472</v>
      </c>
      <c r="I112" s="223"/>
      <c r="J112" s="224">
        <f>ROUND(I112*H112,2)</f>
        <v>0</v>
      </c>
      <c r="K112" s="220" t="s">
        <v>170</v>
      </c>
      <c r="L112" s="69"/>
      <c r="M112" s="225" t="s">
        <v>21</v>
      </c>
      <c r="N112" s="226" t="s">
        <v>43</v>
      </c>
      <c r="O112" s="44"/>
      <c r="P112" s="227">
        <f>O112*H112</f>
        <v>0</v>
      </c>
      <c r="Q112" s="227">
        <v>0</v>
      </c>
      <c r="R112" s="227">
        <f>Q112*H112</f>
        <v>0</v>
      </c>
      <c r="S112" s="227">
        <v>0</v>
      </c>
      <c r="T112" s="228">
        <f>S112*H112</f>
        <v>0</v>
      </c>
      <c r="AR112" s="21" t="s">
        <v>171</v>
      </c>
      <c r="AT112" s="21" t="s">
        <v>166</v>
      </c>
      <c r="AU112" s="21" t="s">
        <v>82</v>
      </c>
      <c r="AY112" s="21" t="s">
        <v>164</v>
      </c>
      <c r="BE112" s="229">
        <f>IF(N112="základní",J112,0)</f>
        <v>0</v>
      </c>
      <c r="BF112" s="229">
        <f>IF(N112="snížená",J112,0)</f>
        <v>0</v>
      </c>
      <c r="BG112" s="229">
        <f>IF(N112="zákl. přenesená",J112,0)</f>
        <v>0</v>
      </c>
      <c r="BH112" s="229">
        <f>IF(N112="sníž. přenesená",J112,0)</f>
        <v>0</v>
      </c>
      <c r="BI112" s="229">
        <f>IF(N112="nulová",J112,0)</f>
        <v>0</v>
      </c>
      <c r="BJ112" s="21" t="s">
        <v>80</v>
      </c>
      <c r="BK112" s="229">
        <f>ROUND(I112*H112,2)</f>
        <v>0</v>
      </c>
      <c r="BL112" s="21" t="s">
        <v>171</v>
      </c>
      <c r="BM112" s="21" t="s">
        <v>782</v>
      </c>
    </row>
    <row r="113" s="1" customFormat="1" ht="25.5" customHeight="1">
      <c r="B113" s="43"/>
      <c r="C113" s="218" t="s">
        <v>9</v>
      </c>
      <c r="D113" s="218" t="s">
        <v>166</v>
      </c>
      <c r="E113" s="219" t="s">
        <v>413</v>
      </c>
      <c r="F113" s="220" t="s">
        <v>414</v>
      </c>
      <c r="G113" s="221" t="s">
        <v>219</v>
      </c>
      <c r="H113" s="222">
        <v>24.719999999999999</v>
      </c>
      <c r="I113" s="223"/>
      <c r="J113" s="224">
        <f>ROUND(I113*H113,2)</f>
        <v>0</v>
      </c>
      <c r="K113" s="220" t="s">
        <v>170</v>
      </c>
      <c r="L113" s="69"/>
      <c r="M113" s="225" t="s">
        <v>21</v>
      </c>
      <c r="N113" s="226" t="s">
        <v>43</v>
      </c>
      <c r="O113" s="44"/>
      <c r="P113" s="227">
        <f>O113*H113</f>
        <v>0</v>
      </c>
      <c r="Q113" s="227">
        <v>0</v>
      </c>
      <c r="R113" s="227">
        <f>Q113*H113</f>
        <v>0</v>
      </c>
      <c r="S113" s="227">
        <v>0</v>
      </c>
      <c r="T113" s="228">
        <f>S113*H113</f>
        <v>0</v>
      </c>
      <c r="AR113" s="21" t="s">
        <v>171</v>
      </c>
      <c r="AT113" s="21" t="s">
        <v>166</v>
      </c>
      <c r="AU113" s="21" t="s">
        <v>82</v>
      </c>
      <c r="AY113" s="21" t="s">
        <v>164</v>
      </c>
      <c r="BE113" s="229">
        <f>IF(N113="základní",J113,0)</f>
        <v>0</v>
      </c>
      <c r="BF113" s="229">
        <f>IF(N113="snížená",J113,0)</f>
        <v>0</v>
      </c>
      <c r="BG113" s="229">
        <f>IF(N113="zákl. přenesená",J113,0)</f>
        <v>0</v>
      </c>
      <c r="BH113" s="229">
        <f>IF(N113="sníž. přenesená",J113,0)</f>
        <v>0</v>
      </c>
      <c r="BI113" s="229">
        <f>IF(N113="nulová",J113,0)</f>
        <v>0</v>
      </c>
      <c r="BJ113" s="21" t="s">
        <v>80</v>
      </c>
      <c r="BK113" s="229">
        <f>ROUND(I113*H113,2)</f>
        <v>0</v>
      </c>
      <c r="BL113" s="21" t="s">
        <v>171</v>
      </c>
      <c r="BM113" s="21" t="s">
        <v>783</v>
      </c>
    </row>
    <row r="114" s="11" customFormat="1">
      <c r="B114" s="230"/>
      <c r="C114" s="231"/>
      <c r="D114" s="232" t="s">
        <v>204</v>
      </c>
      <c r="E114" s="231"/>
      <c r="F114" s="233" t="s">
        <v>784</v>
      </c>
      <c r="G114" s="231"/>
      <c r="H114" s="234">
        <v>24.719999999999999</v>
      </c>
      <c r="I114" s="235"/>
      <c r="J114" s="231"/>
      <c r="K114" s="231"/>
      <c r="L114" s="236"/>
      <c r="M114" s="237"/>
      <c r="N114" s="238"/>
      <c r="O114" s="238"/>
      <c r="P114" s="238"/>
      <c r="Q114" s="238"/>
      <c r="R114" s="238"/>
      <c r="S114" s="238"/>
      <c r="T114" s="239"/>
      <c r="AT114" s="240" t="s">
        <v>204</v>
      </c>
      <c r="AU114" s="240" t="s">
        <v>82</v>
      </c>
      <c r="AV114" s="11" t="s">
        <v>82</v>
      </c>
      <c r="AW114" s="11" t="s">
        <v>6</v>
      </c>
      <c r="AX114" s="11" t="s">
        <v>80</v>
      </c>
      <c r="AY114" s="240" t="s">
        <v>164</v>
      </c>
    </row>
    <row r="115" s="1" customFormat="1" ht="16.5" customHeight="1">
      <c r="B115" s="43"/>
      <c r="C115" s="218" t="s">
        <v>260</v>
      </c>
      <c r="D115" s="218" t="s">
        <v>166</v>
      </c>
      <c r="E115" s="219" t="s">
        <v>418</v>
      </c>
      <c r="F115" s="220" t="s">
        <v>419</v>
      </c>
      <c r="G115" s="221" t="s">
        <v>219</v>
      </c>
      <c r="H115" s="222">
        <v>2.472</v>
      </c>
      <c r="I115" s="223"/>
      <c r="J115" s="224">
        <f>ROUND(I115*H115,2)</f>
        <v>0</v>
      </c>
      <c r="K115" s="220" t="s">
        <v>170</v>
      </c>
      <c r="L115" s="69"/>
      <c r="M115" s="225" t="s">
        <v>21</v>
      </c>
      <c r="N115" s="226" t="s">
        <v>43</v>
      </c>
      <c r="O115" s="44"/>
      <c r="P115" s="227">
        <f>O115*H115</f>
        <v>0</v>
      </c>
      <c r="Q115" s="227">
        <v>0</v>
      </c>
      <c r="R115" s="227">
        <f>Q115*H115</f>
        <v>0</v>
      </c>
      <c r="S115" s="227">
        <v>0</v>
      </c>
      <c r="T115" s="228">
        <f>S115*H115</f>
        <v>0</v>
      </c>
      <c r="AR115" s="21" t="s">
        <v>171</v>
      </c>
      <c r="AT115" s="21" t="s">
        <v>166</v>
      </c>
      <c r="AU115" s="21" t="s">
        <v>82</v>
      </c>
      <c r="AY115" s="21" t="s">
        <v>164</v>
      </c>
      <c r="BE115" s="229">
        <f>IF(N115="základní",J115,0)</f>
        <v>0</v>
      </c>
      <c r="BF115" s="229">
        <f>IF(N115="snížená",J115,0)</f>
        <v>0</v>
      </c>
      <c r="BG115" s="229">
        <f>IF(N115="zákl. přenesená",J115,0)</f>
        <v>0</v>
      </c>
      <c r="BH115" s="229">
        <f>IF(N115="sníž. přenesená",J115,0)</f>
        <v>0</v>
      </c>
      <c r="BI115" s="229">
        <f>IF(N115="nulová",J115,0)</f>
        <v>0</v>
      </c>
      <c r="BJ115" s="21" t="s">
        <v>80</v>
      </c>
      <c r="BK115" s="229">
        <f>ROUND(I115*H115,2)</f>
        <v>0</v>
      </c>
      <c r="BL115" s="21" t="s">
        <v>171</v>
      </c>
      <c r="BM115" s="21" t="s">
        <v>785</v>
      </c>
    </row>
    <row r="116" s="1" customFormat="1" ht="16.5" customHeight="1">
      <c r="B116" s="43"/>
      <c r="C116" s="218" t="s">
        <v>266</v>
      </c>
      <c r="D116" s="218" t="s">
        <v>166</v>
      </c>
      <c r="E116" s="219" t="s">
        <v>422</v>
      </c>
      <c r="F116" s="220" t="s">
        <v>423</v>
      </c>
      <c r="G116" s="221" t="s">
        <v>219</v>
      </c>
      <c r="H116" s="222">
        <v>2.472</v>
      </c>
      <c r="I116" s="223"/>
      <c r="J116" s="224">
        <f>ROUND(I116*H116,2)</f>
        <v>0</v>
      </c>
      <c r="K116" s="220" t="s">
        <v>170</v>
      </c>
      <c r="L116" s="69"/>
      <c r="M116" s="225" t="s">
        <v>21</v>
      </c>
      <c r="N116" s="226" t="s">
        <v>43</v>
      </c>
      <c r="O116" s="44"/>
      <c r="P116" s="227">
        <f>O116*H116</f>
        <v>0</v>
      </c>
      <c r="Q116" s="227">
        <v>0</v>
      </c>
      <c r="R116" s="227">
        <f>Q116*H116</f>
        <v>0</v>
      </c>
      <c r="S116" s="227">
        <v>0</v>
      </c>
      <c r="T116" s="228">
        <f>S116*H116</f>
        <v>0</v>
      </c>
      <c r="AR116" s="21" t="s">
        <v>171</v>
      </c>
      <c r="AT116" s="21" t="s">
        <v>166</v>
      </c>
      <c r="AU116" s="21" t="s">
        <v>82</v>
      </c>
      <c r="AY116" s="21" t="s">
        <v>164</v>
      </c>
      <c r="BE116" s="229">
        <f>IF(N116="základní",J116,0)</f>
        <v>0</v>
      </c>
      <c r="BF116" s="229">
        <f>IF(N116="snížená",J116,0)</f>
        <v>0</v>
      </c>
      <c r="BG116" s="229">
        <f>IF(N116="zákl. přenesená",J116,0)</f>
        <v>0</v>
      </c>
      <c r="BH116" s="229">
        <f>IF(N116="sníž. přenesená",J116,0)</f>
        <v>0</v>
      </c>
      <c r="BI116" s="229">
        <f>IF(N116="nulová",J116,0)</f>
        <v>0</v>
      </c>
      <c r="BJ116" s="21" t="s">
        <v>80</v>
      </c>
      <c r="BK116" s="229">
        <f>ROUND(I116*H116,2)</f>
        <v>0</v>
      </c>
      <c r="BL116" s="21" t="s">
        <v>171</v>
      </c>
      <c r="BM116" s="21" t="s">
        <v>786</v>
      </c>
    </row>
    <row r="117" s="10" customFormat="1" ht="29.88" customHeight="1">
      <c r="B117" s="202"/>
      <c r="C117" s="203"/>
      <c r="D117" s="204" t="s">
        <v>71</v>
      </c>
      <c r="E117" s="216" t="s">
        <v>440</v>
      </c>
      <c r="F117" s="216" t="s">
        <v>441</v>
      </c>
      <c r="G117" s="203"/>
      <c r="H117" s="203"/>
      <c r="I117" s="206"/>
      <c r="J117" s="217">
        <f>BK117</f>
        <v>0</v>
      </c>
      <c r="K117" s="203"/>
      <c r="L117" s="208"/>
      <c r="M117" s="209"/>
      <c r="N117" s="210"/>
      <c r="O117" s="210"/>
      <c r="P117" s="211">
        <f>P118</f>
        <v>0</v>
      </c>
      <c r="Q117" s="210"/>
      <c r="R117" s="211">
        <f>R118</f>
        <v>0</v>
      </c>
      <c r="S117" s="210"/>
      <c r="T117" s="212">
        <f>T118</f>
        <v>0</v>
      </c>
      <c r="AR117" s="213" t="s">
        <v>80</v>
      </c>
      <c r="AT117" s="214" t="s">
        <v>71</v>
      </c>
      <c r="AU117" s="214" t="s">
        <v>80</v>
      </c>
      <c r="AY117" s="213" t="s">
        <v>164</v>
      </c>
      <c r="BK117" s="215">
        <f>BK118</f>
        <v>0</v>
      </c>
    </row>
    <row r="118" s="1" customFormat="1" ht="38.25" customHeight="1">
      <c r="B118" s="43"/>
      <c r="C118" s="218" t="s">
        <v>270</v>
      </c>
      <c r="D118" s="218" t="s">
        <v>166</v>
      </c>
      <c r="E118" s="219" t="s">
        <v>443</v>
      </c>
      <c r="F118" s="220" t="s">
        <v>444</v>
      </c>
      <c r="G118" s="221" t="s">
        <v>219</v>
      </c>
      <c r="H118" s="222">
        <v>0.39600000000000002</v>
      </c>
      <c r="I118" s="223"/>
      <c r="J118" s="224">
        <f>ROUND(I118*H118,2)</f>
        <v>0</v>
      </c>
      <c r="K118" s="220" t="s">
        <v>170</v>
      </c>
      <c r="L118" s="69"/>
      <c r="M118" s="225" t="s">
        <v>21</v>
      </c>
      <c r="N118" s="226" t="s">
        <v>43</v>
      </c>
      <c r="O118" s="44"/>
      <c r="P118" s="227">
        <f>O118*H118</f>
        <v>0</v>
      </c>
      <c r="Q118" s="227">
        <v>0</v>
      </c>
      <c r="R118" s="227">
        <f>Q118*H118</f>
        <v>0</v>
      </c>
      <c r="S118" s="227">
        <v>0</v>
      </c>
      <c r="T118" s="228">
        <f>S118*H118</f>
        <v>0</v>
      </c>
      <c r="AR118" s="21" t="s">
        <v>171</v>
      </c>
      <c r="AT118" s="21" t="s">
        <v>166</v>
      </c>
      <c r="AU118" s="21" t="s">
        <v>82</v>
      </c>
      <c r="AY118" s="21" t="s">
        <v>164</v>
      </c>
      <c r="BE118" s="229">
        <f>IF(N118="základní",J118,0)</f>
        <v>0</v>
      </c>
      <c r="BF118" s="229">
        <f>IF(N118="snížená",J118,0)</f>
        <v>0</v>
      </c>
      <c r="BG118" s="229">
        <f>IF(N118="zákl. přenesená",J118,0)</f>
        <v>0</v>
      </c>
      <c r="BH118" s="229">
        <f>IF(N118="sníž. přenesená",J118,0)</f>
        <v>0</v>
      </c>
      <c r="BI118" s="229">
        <f>IF(N118="nulová",J118,0)</f>
        <v>0</v>
      </c>
      <c r="BJ118" s="21" t="s">
        <v>80</v>
      </c>
      <c r="BK118" s="229">
        <f>ROUND(I118*H118,2)</f>
        <v>0</v>
      </c>
      <c r="BL118" s="21" t="s">
        <v>171</v>
      </c>
      <c r="BM118" s="21" t="s">
        <v>787</v>
      </c>
    </row>
    <row r="119" s="10" customFormat="1" ht="37.44" customHeight="1">
      <c r="B119" s="202"/>
      <c r="C119" s="203"/>
      <c r="D119" s="204" t="s">
        <v>71</v>
      </c>
      <c r="E119" s="205" t="s">
        <v>446</v>
      </c>
      <c r="F119" s="205" t="s">
        <v>447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P120+P130</f>
        <v>0</v>
      </c>
      <c r="Q119" s="210"/>
      <c r="R119" s="211">
        <f>R120+R130</f>
        <v>0.36147007999999997</v>
      </c>
      <c r="S119" s="210"/>
      <c r="T119" s="212">
        <f>T120+T130</f>
        <v>0</v>
      </c>
      <c r="AR119" s="213" t="s">
        <v>82</v>
      </c>
      <c r="AT119" s="214" t="s">
        <v>71</v>
      </c>
      <c r="AU119" s="214" t="s">
        <v>72</v>
      </c>
      <c r="AY119" s="213" t="s">
        <v>164</v>
      </c>
      <c r="BK119" s="215">
        <f>BK120+BK130</f>
        <v>0</v>
      </c>
    </row>
    <row r="120" s="10" customFormat="1" ht="19.92" customHeight="1">
      <c r="B120" s="202"/>
      <c r="C120" s="203"/>
      <c r="D120" s="204" t="s">
        <v>71</v>
      </c>
      <c r="E120" s="216" t="s">
        <v>448</v>
      </c>
      <c r="F120" s="216" t="s">
        <v>449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SUM(P121:P129)</f>
        <v>0</v>
      </c>
      <c r="Q120" s="210"/>
      <c r="R120" s="211">
        <f>SUM(R121:R129)</f>
        <v>0.06091208</v>
      </c>
      <c r="S120" s="210"/>
      <c r="T120" s="212">
        <f>SUM(T121:T129)</f>
        <v>0</v>
      </c>
      <c r="AR120" s="213" t="s">
        <v>82</v>
      </c>
      <c r="AT120" s="214" t="s">
        <v>71</v>
      </c>
      <c r="AU120" s="214" t="s">
        <v>80</v>
      </c>
      <c r="AY120" s="213" t="s">
        <v>164</v>
      </c>
      <c r="BK120" s="215">
        <f>SUM(BK121:BK129)</f>
        <v>0</v>
      </c>
    </row>
    <row r="121" s="1" customFormat="1" ht="25.5" customHeight="1">
      <c r="B121" s="43"/>
      <c r="C121" s="218" t="s">
        <v>274</v>
      </c>
      <c r="D121" s="218" t="s">
        <v>166</v>
      </c>
      <c r="E121" s="219" t="s">
        <v>451</v>
      </c>
      <c r="F121" s="220" t="s">
        <v>452</v>
      </c>
      <c r="G121" s="221" t="s">
        <v>169</v>
      </c>
      <c r="H121" s="222">
        <v>1.0780000000000001</v>
      </c>
      <c r="I121" s="223"/>
      <c r="J121" s="224">
        <f>ROUND(I121*H121,2)</f>
        <v>0</v>
      </c>
      <c r="K121" s="220" t="s">
        <v>170</v>
      </c>
      <c r="L121" s="69"/>
      <c r="M121" s="225" t="s">
        <v>21</v>
      </c>
      <c r="N121" s="226" t="s">
        <v>43</v>
      </c>
      <c r="O121" s="44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AR121" s="21" t="s">
        <v>183</v>
      </c>
      <c r="AT121" s="21" t="s">
        <v>166</v>
      </c>
      <c r="AU121" s="21" t="s">
        <v>82</v>
      </c>
      <c r="AY121" s="21" t="s">
        <v>164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21" t="s">
        <v>80</v>
      </c>
      <c r="BK121" s="229">
        <f>ROUND(I121*H121,2)</f>
        <v>0</v>
      </c>
      <c r="BL121" s="21" t="s">
        <v>183</v>
      </c>
      <c r="BM121" s="21" t="s">
        <v>788</v>
      </c>
    </row>
    <row r="122" s="1" customFormat="1" ht="16.5" customHeight="1">
      <c r="B122" s="43"/>
      <c r="C122" s="241" t="s">
        <v>278</v>
      </c>
      <c r="D122" s="241" t="s">
        <v>225</v>
      </c>
      <c r="E122" s="242" t="s">
        <v>455</v>
      </c>
      <c r="F122" s="243" t="s">
        <v>456</v>
      </c>
      <c r="G122" s="244" t="s">
        <v>285</v>
      </c>
      <c r="H122" s="245">
        <v>0.108</v>
      </c>
      <c r="I122" s="246"/>
      <c r="J122" s="247">
        <f>ROUND(I122*H122,2)</f>
        <v>0</v>
      </c>
      <c r="K122" s="243" t="s">
        <v>170</v>
      </c>
      <c r="L122" s="248"/>
      <c r="M122" s="249" t="s">
        <v>21</v>
      </c>
      <c r="N122" s="250" t="s">
        <v>43</v>
      </c>
      <c r="O122" s="44"/>
      <c r="P122" s="227">
        <f>O122*H122</f>
        <v>0</v>
      </c>
      <c r="Q122" s="227">
        <v>0.001</v>
      </c>
      <c r="R122" s="227">
        <f>Q122*H122</f>
        <v>0.000108</v>
      </c>
      <c r="S122" s="227">
        <v>0</v>
      </c>
      <c r="T122" s="228">
        <f>S122*H122</f>
        <v>0</v>
      </c>
      <c r="AR122" s="21" t="s">
        <v>305</v>
      </c>
      <c r="AT122" s="21" t="s">
        <v>225</v>
      </c>
      <c r="AU122" s="21" t="s">
        <v>82</v>
      </c>
      <c r="AY122" s="21" t="s">
        <v>164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21" t="s">
        <v>80</v>
      </c>
      <c r="BK122" s="229">
        <f>ROUND(I122*H122,2)</f>
        <v>0</v>
      </c>
      <c r="BL122" s="21" t="s">
        <v>183</v>
      </c>
      <c r="BM122" s="21" t="s">
        <v>789</v>
      </c>
    </row>
    <row r="123" s="1" customFormat="1" ht="25.5" customHeight="1">
      <c r="B123" s="43"/>
      <c r="C123" s="218" t="s">
        <v>282</v>
      </c>
      <c r="D123" s="218" t="s">
        <v>166</v>
      </c>
      <c r="E123" s="219" t="s">
        <v>459</v>
      </c>
      <c r="F123" s="220" t="s">
        <v>460</v>
      </c>
      <c r="G123" s="221" t="s">
        <v>169</v>
      </c>
      <c r="H123" s="222">
        <v>32.100000000000001</v>
      </c>
      <c r="I123" s="223"/>
      <c r="J123" s="224">
        <f>ROUND(I123*H123,2)</f>
        <v>0</v>
      </c>
      <c r="K123" s="220" t="s">
        <v>21</v>
      </c>
      <c r="L123" s="69"/>
      <c r="M123" s="225" t="s">
        <v>21</v>
      </c>
      <c r="N123" s="226" t="s">
        <v>43</v>
      </c>
      <c r="O123" s="44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AR123" s="21" t="s">
        <v>183</v>
      </c>
      <c r="AT123" s="21" t="s">
        <v>166</v>
      </c>
      <c r="AU123" s="21" t="s">
        <v>82</v>
      </c>
      <c r="AY123" s="21" t="s">
        <v>164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21" t="s">
        <v>80</v>
      </c>
      <c r="BK123" s="229">
        <f>ROUND(I123*H123,2)</f>
        <v>0</v>
      </c>
      <c r="BL123" s="21" t="s">
        <v>183</v>
      </c>
      <c r="BM123" s="21" t="s">
        <v>790</v>
      </c>
    </row>
    <row r="124" s="1" customFormat="1" ht="38.25" customHeight="1">
      <c r="B124" s="43"/>
      <c r="C124" s="241" t="s">
        <v>287</v>
      </c>
      <c r="D124" s="241" t="s">
        <v>225</v>
      </c>
      <c r="E124" s="242" t="s">
        <v>463</v>
      </c>
      <c r="F124" s="243" t="s">
        <v>464</v>
      </c>
      <c r="G124" s="244" t="s">
        <v>263</v>
      </c>
      <c r="H124" s="245">
        <v>32.100000000000001</v>
      </c>
      <c r="I124" s="246"/>
      <c r="J124" s="247">
        <f>ROUND(I124*H124,2)</f>
        <v>0</v>
      </c>
      <c r="K124" s="243" t="s">
        <v>21</v>
      </c>
      <c r="L124" s="248"/>
      <c r="M124" s="249" t="s">
        <v>21</v>
      </c>
      <c r="N124" s="250" t="s">
        <v>43</v>
      </c>
      <c r="O124" s="44"/>
      <c r="P124" s="227">
        <f>O124*H124</f>
        <v>0</v>
      </c>
      <c r="Q124" s="227">
        <v>0.001</v>
      </c>
      <c r="R124" s="227">
        <f>Q124*H124</f>
        <v>0.032100000000000004</v>
      </c>
      <c r="S124" s="227">
        <v>0</v>
      </c>
      <c r="T124" s="228">
        <f>S124*H124</f>
        <v>0</v>
      </c>
      <c r="AR124" s="21" t="s">
        <v>305</v>
      </c>
      <c r="AT124" s="21" t="s">
        <v>225</v>
      </c>
      <c r="AU124" s="21" t="s">
        <v>82</v>
      </c>
      <c r="AY124" s="21" t="s">
        <v>164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21" t="s">
        <v>80</v>
      </c>
      <c r="BK124" s="229">
        <f>ROUND(I124*H124,2)</f>
        <v>0</v>
      </c>
      <c r="BL124" s="21" t="s">
        <v>183</v>
      </c>
      <c r="BM124" s="21" t="s">
        <v>791</v>
      </c>
    </row>
    <row r="125" s="1" customFormat="1" ht="16.5" customHeight="1">
      <c r="B125" s="43"/>
      <c r="C125" s="218" t="s">
        <v>291</v>
      </c>
      <c r="D125" s="218" t="s">
        <v>166</v>
      </c>
      <c r="E125" s="219" t="s">
        <v>471</v>
      </c>
      <c r="F125" s="220" t="s">
        <v>472</v>
      </c>
      <c r="G125" s="221" t="s">
        <v>258</v>
      </c>
      <c r="H125" s="222">
        <v>23.960000000000001</v>
      </c>
      <c r="I125" s="223"/>
      <c r="J125" s="224">
        <f>ROUND(I125*H125,2)</f>
        <v>0</v>
      </c>
      <c r="K125" s="220" t="s">
        <v>21</v>
      </c>
      <c r="L125" s="69"/>
      <c r="M125" s="225" t="s">
        <v>21</v>
      </c>
      <c r="N125" s="226" t="s">
        <v>43</v>
      </c>
      <c r="O125" s="44"/>
      <c r="P125" s="227">
        <f>O125*H125</f>
        <v>0</v>
      </c>
      <c r="Q125" s="227">
        <v>0.001</v>
      </c>
      <c r="R125" s="227">
        <f>Q125*H125</f>
        <v>0.023960000000000002</v>
      </c>
      <c r="S125" s="227">
        <v>0</v>
      </c>
      <c r="T125" s="228">
        <f>S125*H125</f>
        <v>0</v>
      </c>
      <c r="AR125" s="21" t="s">
        <v>183</v>
      </c>
      <c r="AT125" s="21" t="s">
        <v>166</v>
      </c>
      <c r="AU125" s="21" t="s">
        <v>82</v>
      </c>
      <c r="AY125" s="21" t="s">
        <v>164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21" t="s">
        <v>80</v>
      </c>
      <c r="BK125" s="229">
        <f>ROUND(I125*H125,2)</f>
        <v>0</v>
      </c>
      <c r="BL125" s="21" t="s">
        <v>183</v>
      </c>
      <c r="BM125" s="21" t="s">
        <v>792</v>
      </c>
    </row>
    <row r="126" s="1" customFormat="1" ht="16.5" customHeight="1">
      <c r="B126" s="43"/>
      <c r="C126" s="241" t="s">
        <v>295</v>
      </c>
      <c r="D126" s="241" t="s">
        <v>225</v>
      </c>
      <c r="E126" s="242" t="s">
        <v>475</v>
      </c>
      <c r="F126" s="243" t="s">
        <v>476</v>
      </c>
      <c r="G126" s="244" t="s">
        <v>258</v>
      </c>
      <c r="H126" s="245">
        <v>26.356000000000002</v>
      </c>
      <c r="I126" s="246"/>
      <c r="J126" s="247">
        <f>ROUND(I126*H126,2)</f>
        <v>0</v>
      </c>
      <c r="K126" s="243" t="s">
        <v>170</v>
      </c>
      <c r="L126" s="248"/>
      <c r="M126" s="249" t="s">
        <v>21</v>
      </c>
      <c r="N126" s="250" t="s">
        <v>43</v>
      </c>
      <c r="O126" s="44"/>
      <c r="P126" s="227">
        <f>O126*H126</f>
        <v>0</v>
      </c>
      <c r="Q126" s="227">
        <v>0.00018000000000000001</v>
      </c>
      <c r="R126" s="227">
        <f>Q126*H126</f>
        <v>0.0047440800000000003</v>
      </c>
      <c r="S126" s="227">
        <v>0</v>
      </c>
      <c r="T126" s="228">
        <f>S126*H126</f>
        <v>0</v>
      </c>
      <c r="AR126" s="21" t="s">
        <v>305</v>
      </c>
      <c r="AT126" s="21" t="s">
        <v>225</v>
      </c>
      <c r="AU126" s="21" t="s">
        <v>82</v>
      </c>
      <c r="AY126" s="21" t="s">
        <v>164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21" t="s">
        <v>80</v>
      </c>
      <c r="BK126" s="229">
        <f>ROUND(I126*H126,2)</f>
        <v>0</v>
      </c>
      <c r="BL126" s="21" t="s">
        <v>183</v>
      </c>
      <c r="BM126" s="21" t="s">
        <v>793</v>
      </c>
    </row>
    <row r="127" s="11" customFormat="1">
      <c r="B127" s="230"/>
      <c r="C127" s="231"/>
      <c r="D127" s="232" t="s">
        <v>204</v>
      </c>
      <c r="E127" s="231"/>
      <c r="F127" s="233" t="s">
        <v>794</v>
      </c>
      <c r="G127" s="231"/>
      <c r="H127" s="234">
        <v>26.356000000000002</v>
      </c>
      <c r="I127" s="235"/>
      <c r="J127" s="231"/>
      <c r="K127" s="231"/>
      <c r="L127" s="236"/>
      <c r="M127" s="237"/>
      <c r="N127" s="238"/>
      <c r="O127" s="238"/>
      <c r="P127" s="238"/>
      <c r="Q127" s="238"/>
      <c r="R127" s="238"/>
      <c r="S127" s="238"/>
      <c r="T127" s="239"/>
      <c r="AT127" s="240" t="s">
        <v>204</v>
      </c>
      <c r="AU127" s="240" t="s">
        <v>82</v>
      </c>
      <c r="AV127" s="11" t="s">
        <v>82</v>
      </c>
      <c r="AW127" s="11" t="s">
        <v>6</v>
      </c>
      <c r="AX127" s="11" t="s">
        <v>80</v>
      </c>
      <c r="AY127" s="240" t="s">
        <v>164</v>
      </c>
    </row>
    <row r="128" s="1" customFormat="1" ht="38.25" customHeight="1">
      <c r="B128" s="43"/>
      <c r="C128" s="218" t="s">
        <v>299</v>
      </c>
      <c r="D128" s="218" t="s">
        <v>166</v>
      </c>
      <c r="E128" s="219" t="s">
        <v>480</v>
      </c>
      <c r="F128" s="220" t="s">
        <v>481</v>
      </c>
      <c r="G128" s="221" t="s">
        <v>219</v>
      </c>
      <c r="H128" s="222">
        <v>0.060999999999999999</v>
      </c>
      <c r="I128" s="223"/>
      <c r="J128" s="224">
        <f>ROUND(I128*H128,2)</f>
        <v>0</v>
      </c>
      <c r="K128" s="220" t="s">
        <v>170</v>
      </c>
      <c r="L128" s="69"/>
      <c r="M128" s="225" t="s">
        <v>21</v>
      </c>
      <c r="N128" s="226" t="s">
        <v>43</v>
      </c>
      <c r="O128" s="44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AR128" s="21" t="s">
        <v>183</v>
      </c>
      <c r="AT128" s="21" t="s">
        <v>166</v>
      </c>
      <c r="AU128" s="21" t="s">
        <v>82</v>
      </c>
      <c r="AY128" s="21" t="s">
        <v>164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21" t="s">
        <v>80</v>
      </c>
      <c r="BK128" s="229">
        <f>ROUND(I128*H128,2)</f>
        <v>0</v>
      </c>
      <c r="BL128" s="21" t="s">
        <v>183</v>
      </c>
      <c r="BM128" s="21" t="s">
        <v>795</v>
      </c>
    </row>
    <row r="129" s="1" customFormat="1" ht="38.25" customHeight="1">
      <c r="B129" s="43"/>
      <c r="C129" s="218" t="s">
        <v>305</v>
      </c>
      <c r="D129" s="218" t="s">
        <v>166</v>
      </c>
      <c r="E129" s="219" t="s">
        <v>484</v>
      </c>
      <c r="F129" s="220" t="s">
        <v>485</v>
      </c>
      <c r="G129" s="221" t="s">
        <v>219</v>
      </c>
      <c r="H129" s="222">
        <v>0.060999999999999999</v>
      </c>
      <c r="I129" s="223"/>
      <c r="J129" s="224">
        <f>ROUND(I129*H129,2)</f>
        <v>0</v>
      </c>
      <c r="K129" s="220" t="s">
        <v>170</v>
      </c>
      <c r="L129" s="69"/>
      <c r="M129" s="225" t="s">
        <v>21</v>
      </c>
      <c r="N129" s="226" t="s">
        <v>43</v>
      </c>
      <c r="O129" s="44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AR129" s="21" t="s">
        <v>183</v>
      </c>
      <c r="AT129" s="21" t="s">
        <v>166</v>
      </c>
      <c r="AU129" s="21" t="s">
        <v>82</v>
      </c>
      <c r="AY129" s="21" t="s">
        <v>164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21" t="s">
        <v>80</v>
      </c>
      <c r="BK129" s="229">
        <f>ROUND(I129*H129,2)</f>
        <v>0</v>
      </c>
      <c r="BL129" s="21" t="s">
        <v>183</v>
      </c>
      <c r="BM129" s="21" t="s">
        <v>796</v>
      </c>
    </row>
    <row r="130" s="10" customFormat="1" ht="29.88" customHeight="1">
      <c r="B130" s="202"/>
      <c r="C130" s="203"/>
      <c r="D130" s="204" t="s">
        <v>71</v>
      </c>
      <c r="E130" s="216" t="s">
        <v>505</v>
      </c>
      <c r="F130" s="216" t="s">
        <v>506</v>
      </c>
      <c r="G130" s="203"/>
      <c r="H130" s="203"/>
      <c r="I130" s="206"/>
      <c r="J130" s="217">
        <f>BK130</f>
        <v>0</v>
      </c>
      <c r="K130" s="203"/>
      <c r="L130" s="208"/>
      <c r="M130" s="209"/>
      <c r="N130" s="210"/>
      <c r="O130" s="210"/>
      <c r="P130" s="211">
        <f>SUM(P131:P144)</f>
        <v>0</v>
      </c>
      <c r="Q130" s="210"/>
      <c r="R130" s="211">
        <f>SUM(R131:R144)</f>
        <v>0.30055799999999999</v>
      </c>
      <c r="S130" s="210"/>
      <c r="T130" s="212">
        <f>SUM(T131:T144)</f>
        <v>0</v>
      </c>
      <c r="AR130" s="213" t="s">
        <v>82</v>
      </c>
      <c r="AT130" s="214" t="s">
        <v>71</v>
      </c>
      <c r="AU130" s="214" t="s">
        <v>80</v>
      </c>
      <c r="AY130" s="213" t="s">
        <v>164</v>
      </c>
      <c r="BK130" s="215">
        <f>SUM(BK131:BK144)</f>
        <v>0</v>
      </c>
    </row>
    <row r="131" s="1" customFormat="1" ht="16.5" customHeight="1">
      <c r="B131" s="43"/>
      <c r="C131" s="218" t="s">
        <v>309</v>
      </c>
      <c r="D131" s="218" t="s">
        <v>166</v>
      </c>
      <c r="E131" s="219" t="s">
        <v>508</v>
      </c>
      <c r="F131" s="220" t="s">
        <v>509</v>
      </c>
      <c r="G131" s="221" t="s">
        <v>169</v>
      </c>
      <c r="H131" s="222">
        <v>32.100000000000001</v>
      </c>
      <c r="I131" s="223"/>
      <c r="J131" s="224">
        <f>ROUND(I131*H131,2)</f>
        <v>0</v>
      </c>
      <c r="K131" s="220" t="s">
        <v>170</v>
      </c>
      <c r="L131" s="69"/>
      <c r="M131" s="225" t="s">
        <v>21</v>
      </c>
      <c r="N131" s="226" t="s">
        <v>43</v>
      </c>
      <c r="O131" s="44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AR131" s="21" t="s">
        <v>183</v>
      </c>
      <c r="AT131" s="21" t="s">
        <v>166</v>
      </c>
      <c r="AU131" s="21" t="s">
        <v>82</v>
      </c>
      <c r="AY131" s="21" t="s">
        <v>164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21" t="s">
        <v>80</v>
      </c>
      <c r="BK131" s="229">
        <f>ROUND(I131*H131,2)</f>
        <v>0</v>
      </c>
      <c r="BL131" s="21" t="s">
        <v>183</v>
      </c>
      <c r="BM131" s="21" t="s">
        <v>797</v>
      </c>
    </row>
    <row r="132" s="1" customFormat="1" ht="16.5" customHeight="1">
      <c r="B132" s="43"/>
      <c r="C132" s="218" t="s">
        <v>314</v>
      </c>
      <c r="D132" s="218" t="s">
        <v>166</v>
      </c>
      <c r="E132" s="219" t="s">
        <v>512</v>
      </c>
      <c r="F132" s="220" t="s">
        <v>513</v>
      </c>
      <c r="G132" s="221" t="s">
        <v>169</v>
      </c>
      <c r="H132" s="222">
        <v>32.100000000000001</v>
      </c>
      <c r="I132" s="223"/>
      <c r="J132" s="224">
        <f>ROUND(I132*H132,2)</f>
        <v>0</v>
      </c>
      <c r="K132" s="220" t="s">
        <v>170</v>
      </c>
      <c r="L132" s="69"/>
      <c r="M132" s="225" t="s">
        <v>21</v>
      </c>
      <c r="N132" s="226" t="s">
        <v>43</v>
      </c>
      <c r="O132" s="44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AR132" s="21" t="s">
        <v>183</v>
      </c>
      <c r="AT132" s="21" t="s">
        <v>166</v>
      </c>
      <c r="AU132" s="21" t="s">
        <v>82</v>
      </c>
      <c r="AY132" s="21" t="s">
        <v>164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21" t="s">
        <v>80</v>
      </c>
      <c r="BK132" s="229">
        <f>ROUND(I132*H132,2)</f>
        <v>0</v>
      </c>
      <c r="BL132" s="21" t="s">
        <v>183</v>
      </c>
      <c r="BM132" s="21" t="s">
        <v>798</v>
      </c>
    </row>
    <row r="133" s="1" customFormat="1" ht="25.5" customHeight="1">
      <c r="B133" s="43"/>
      <c r="C133" s="218" t="s">
        <v>319</v>
      </c>
      <c r="D133" s="218" t="s">
        <v>166</v>
      </c>
      <c r="E133" s="219" t="s">
        <v>516</v>
      </c>
      <c r="F133" s="220" t="s">
        <v>517</v>
      </c>
      <c r="G133" s="221" t="s">
        <v>169</v>
      </c>
      <c r="H133" s="222">
        <v>32.100000000000001</v>
      </c>
      <c r="I133" s="223"/>
      <c r="J133" s="224">
        <f>ROUND(I133*H133,2)</f>
        <v>0</v>
      </c>
      <c r="K133" s="220" t="s">
        <v>170</v>
      </c>
      <c r="L133" s="69"/>
      <c r="M133" s="225" t="s">
        <v>21</v>
      </c>
      <c r="N133" s="226" t="s">
        <v>43</v>
      </c>
      <c r="O133" s="44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AR133" s="21" t="s">
        <v>183</v>
      </c>
      <c r="AT133" s="21" t="s">
        <v>166</v>
      </c>
      <c r="AU133" s="21" t="s">
        <v>82</v>
      </c>
      <c r="AY133" s="21" t="s">
        <v>164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21" t="s">
        <v>80</v>
      </c>
      <c r="BK133" s="229">
        <f>ROUND(I133*H133,2)</f>
        <v>0</v>
      </c>
      <c r="BL133" s="21" t="s">
        <v>183</v>
      </c>
      <c r="BM133" s="21" t="s">
        <v>799</v>
      </c>
    </row>
    <row r="134" s="1" customFormat="1" ht="16.5" customHeight="1">
      <c r="B134" s="43"/>
      <c r="C134" s="241" t="s">
        <v>325</v>
      </c>
      <c r="D134" s="241" t="s">
        <v>225</v>
      </c>
      <c r="E134" s="242" t="s">
        <v>520</v>
      </c>
      <c r="F134" s="243" t="s">
        <v>521</v>
      </c>
      <c r="G134" s="244" t="s">
        <v>285</v>
      </c>
      <c r="H134" s="245">
        <v>19.260000000000002</v>
      </c>
      <c r="I134" s="246"/>
      <c r="J134" s="247">
        <f>ROUND(I134*H134,2)</f>
        <v>0</v>
      </c>
      <c r="K134" s="243" t="s">
        <v>21</v>
      </c>
      <c r="L134" s="248"/>
      <c r="M134" s="249" t="s">
        <v>21</v>
      </c>
      <c r="N134" s="250" t="s">
        <v>43</v>
      </c>
      <c r="O134" s="44"/>
      <c r="P134" s="227">
        <f>O134*H134</f>
        <v>0</v>
      </c>
      <c r="Q134" s="227">
        <v>0.001</v>
      </c>
      <c r="R134" s="227">
        <f>Q134*H134</f>
        <v>0.019260000000000003</v>
      </c>
      <c r="S134" s="227">
        <v>0</v>
      </c>
      <c r="T134" s="228">
        <f>S134*H134</f>
        <v>0</v>
      </c>
      <c r="AR134" s="21" t="s">
        <v>305</v>
      </c>
      <c r="AT134" s="21" t="s">
        <v>225</v>
      </c>
      <c r="AU134" s="21" t="s">
        <v>82</v>
      </c>
      <c r="AY134" s="21" t="s">
        <v>164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21" t="s">
        <v>80</v>
      </c>
      <c r="BK134" s="229">
        <f>ROUND(I134*H134,2)</f>
        <v>0</v>
      </c>
      <c r="BL134" s="21" t="s">
        <v>183</v>
      </c>
      <c r="BM134" s="21" t="s">
        <v>800</v>
      </c>
    </row>
    <row r="135" s="1" customFormat="1" ht="25.5" customHeight="1">
      <c r="B135" s="43"/>
      <c r="C135" s="218" t="s">
        <v>329</v>
      </c>
      <c r="D135" s="218" t="s">
        <v>166</v>
      </c>
      <c r="E135" s="219" t="s">
        <v>516</v>
      </c>
      <c r="F135" s="220" t="s">
        <v>517</v>
      </c>
      <c r="G135" s="221" t="s">
        <v>169</v>
      </c>
      <c r="H135" s="222">
        <v>1.28</v>
      </c>
      <c r="I135" s="223"/>
      <c r="J135" s="224">
        <f>ROUND(I135*H135,2)</f>
        <v>0</v>
      </c>
      <c r="K135" s="220" t="s">
        <v>170</v>
      </c>
      <c r="L135" s="69"/>
      <c r="M135" s="225" t="s">
        <v>21</v>
      </c>
      <c r="N135" s="226" t="s">
        <v>43</v>
      </c>
      <c r="O135" s="44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AR135" s="21" t="s">
        <v>183</v>
      </c>
      <c r="AT135" s="21" t="s">
        <v>166</v>
      </c>
      <c r="AU135" s="21" t="s">
        <v>82</v>
      </c>
      <c r="AY135" s="21" t="s">
        <v>164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21" t="s">
        <v>80</v>
      </c>
      <c r="BK135" s="229">
        <f>ROUND(I135*H135,2)</f>
        <v>0</v>
      </c>
      <c r="BL135" s="21" t="s">
        <v>183</v>
      </c>
      <c r="BM135" s="21" t="s">
        <v>801</v>
      </c>
    </row>
    <row r="136" s="1" customFormat="1" ht="16.5" customHeight="1">
      <c r="B136" s="43"/>
      <c r="C136" s="241" t="s">
        <v>336</v>
      </c>
      <c r="D136" s="241" t="s">
        <v>225</v>
      </c>
      <c r="E136" s="242" t="s">
        <v>520</v>
      </c>
      <c r="F136" s="243" t="s">
        <v>521</v>
      </c>
      <c r="G136" s="244" t="s">
        <v>285</v>
      </c>
      <c r="H136" s="245">
        <v>0.76800000000000002</v>
      </c>
      <c r="I136" s="246"/>
      <c r="J136" s="247">
        <f>ROUND(I136*H136,2)</f>
        <v>0</v>
      </c>
      <c r="K136" s="243" t="s">
        <v>21</v>
      </c>
      <c r="L136" s="248"/>
      <c r="M136" s="249" t="s">
        <v>21</v>
      </c>
      <c r="N136" s="250" t="s">
        <v>43</v>
      </c>
      <c r="O136" s="44"/>
      <c r="P136" s="227">
        <f>O136*H136</f>
        <v>0</v>
      </c>
      <c r="Q136" s="227">
        <v>0.001</v>
      </c>
      <c r="R136" s="227">
        <f>Q136*H136</f>
        <v>0.00076800000000000002</v>
      </c>
      <c r="S136" s="227">
        <v>0</v>
      </c>
      <c r="T136" s="228">
        <f>S136*H136</f>
        <v>0</v>
      </c>
      <c r="AR136" s="21" t="s">
        <v>305</v>
      </c>
      <c r="AT136" s="21" t="s">
        <v>225</v>
      </c>
      <c r="AU136" s="21" t="s">
        <v>82</v>
      </c>
      <c r="AY136" s="21" t="s">
        <v>164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21" t="s">
        <v>80</v>
      </c>
      <c r="BK136" s="229">
        <f>ROUND(I136*H136,2)</f>
        <v>0</v>
      </c>
      <c r="BL136" s="21" t="s">
        <v>183</v>
      </c>
      <c r="BM136" s="21" t="s">
        <v>802</v>
      </c>
    </row>
    <row r="137" s="1" customFormat="1" ht="25.5" customHeight="1">
      <c r="B137" s="43"/>
      <c r="C137" s="218" t="s">
        <v>340</v>
      </c>
      <c r="D137" s="218" t="s">
        <v>166</v>
      </c>
      <c r="E137" s="219" t="s">
        <v>524</v>
      </c>
      <c r="F137" s="220" t="s">
        <v>525</v>
      </c>
      <c r="G137" s="221" t="s">
        <v>169</v>
      </c>
      <c r="H137" s="222">
        <v>32.100000000000001</v>
      </c>
      <c r="I137" s="223"/>
      <c r="J137" s="224">
        <f>ROUND(I137*H137,2)</f>
        <v>0</v>
      </c>
      <c r="K137" s="220" t="s">
        <v>170</v>
      </c>
      <c r="L137" s="69"/>
      <c r="M137" s="225" t="s">
        <v>21</v>
      </c>
      <c r="N137" s="226" t="s">
        <v>43</v>
      </c>
      <c r="O137" s="44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AR137" s="21" t="s">
        <v>183</v>
      </c>
      <c r="AT137" s="21" t="s">
        <v>166</v>
      </c>
      <c r="AU137" s="21" t="s">
        <v>82</v>
      </c>
      <c r="AY137" s="21" t="s">
        <v>164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21" t="s">
        <v>80</v>
      </c>
      <c r="BK137" s="229">
        <f>ROUND(I137*H137,2)</f>
        <v>0</v>
      </c>
      <c r="BL137" s="21" t="s">
        <v>183</v>
      </c>
      <c r="BM137" s="21" t="s">
        <v>803</v>
      </c>
    </row>
    <row r="138" s="1" customFormat="1" ht="16.5" customHeight="1">
      <c r="B138" s="43"/>
      <c r="C138" s="241" t="s">
        <v>344</v>
      </c>
      <c r="D138" s="241" t="s">
        <v>225</v>
      </c>
      <c r="E138" s="242" t="s">
        <v>528</v>
      </c>
      <c r="F138" s="243" t="s">
        <v>529</v>
      </c>
      <c r="G138" s="244" t="s">
        <v>285</v>
      </c>
      <c r="H138" s="245">
        <v>192.59999999999999</v>
      </c>
      <c r="I138" s="246"/>
      <c r="J138" s="247">
        <f>ROUND(I138*H138,2)</f>
        <v>0</v>
      </c>
      <c r="K138" s="243" t="s">
        <v>21</v>
      </c>
      <c r="L138" s="248"/>
      <c r="M138" s="249" t="s">
        <v>21</v>
      </c>
      <c r="N138" s="250" t="s">
        <v>43</v>
      </c>
      <c r="O138" s="44"/>
      <c r="P138" s="227">
        <f>O138*H138</f>
        <v>0</v>
      </c>
      <c r="Q138" s="227">
        <v>0.001</v>
      </c>
      <c r="R138" s="227">
        <f>Q138*H138</f>
        <v>0.19259999999999999</v>
      </c>
      <c r="S138" s="227">
        <v>0</v>
      </c>
      <c r="T138" s="228">
        <f>S138*H138</f>
        <v>0</v>
      </c>
      <c r="AR138" s="21" t="s">
        <v>305</v>
      </c>
      <c r="AT138" s="21" t="s">
        <v>225</v>
      </c>
      <c r="AU138" s="21" t="s">
        <v>82</v>
      </c>
      <c r="AY138" s="21" t="s">
        <v>164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21" t="s">
        <v>80</v>
      </c>
      <c r="BK138" s="229">
        <f>ROUND(I138*H138,2)</f>
        <v>0</v>
      </c>
      <c r="BL138" s="21" t="s">
        <v>183</v>
      </c>
      <c r="BM138" s="21" t="s">
        <v>804</v>
      </c>
    </row>
    <row r="139" s="1" customFormat="1" ht="25.5" customHeight="1">
      <c r="B139" s="43"/>
      <c r="C139" s="218" t="s">
        <v>348</v>
      </c>
      <c r="D139" s="218" t="s">
        <v>166</v>
      </c>
      <c r="E139" s="219" t="s">
        <v>524</v>
      </c>
      <c r="F139" s="220" t="s">
        <v>525</v>
      </c>
      <c r="G139" s="221" t="s">
        <v>169</v>
      </c>
      <c r="H139" s="222">
        <v>1.28</v>
      </c>
      <c r="I139" s="223"/>
      <c r="J139" s="224">
        <f>ROUND(I139*H139,2)</f>
        <v>0</v>
      </c>
      <c r="K139" s="220" t="s">
        <v>170</v>
      </c>
      <c r="L139" s="69"/>
      <c r="M139" s="225" t="s">
        <v>21</v>
      </c>
      <c r="N139" s="226" t="s">
        <v>43</v>
      </c>
      <c r="O139" s="44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AR139" s="21" t="s">
        <v>183</v>
      </c>
      <c r="AT139" s="21" t="s">
        <v>166</v>
      </c>
      <c r="AU139" s="21" t="s">
        <v>82</v>
      </c>
      <c r="AY139" s="21" t="s">
        <v>164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21" t="s">
        <v>80</v>
      </c>
      <c r="BK139" s="229">
        <f>ROUND(I139*H139,2)</f>
        <v>0</v>
      </c>
      <c r="BL139" s="21" t="s">
        <v>183</v>
      </c>
      <c r="BM139" s="21" t="s">
        <v>805</v>
      </c>
    </row>
    <row r="140" s="1" customFormat="1" ht="16.5" customHeight="1">
      <c r="B140" s="43"/>
      <c r="C140" s="241" t="s">
        <v>352</v>
      </c>
      <c r="D140" s="241" t="s">
        <v>225</v>
      </c>
      <c r="E140" s="242" t="s">
        <v>528</v>
      </c>
      <c r="F140" s="243" t="s">
        <v>529</v>
      </c>
      <c r="G140" s="244" t="s">
        <v>285</v>
      </c>
      <c r="H140" s="245">
        <v>7.6799999999999997</v>
      </c>
      <c r="I140" s="246"/>
      <c r="J140" s="247">
        <f>ROUND(I140*H140,2)</f>
        <v>0</v>
      </c>
      <c r="K140" s="243" t="s">
        <v>21</v>
      </c>
      <c r="L140" s="248"/>
      <c r="M140" s="249" t="s">
        <v>21</v>
      </c>
      <c r="N140" s="250" t="s">
        <v>43</v>
      </c>
      <c r="O140" s="44"/>
      <c r="P140" s="227">
        <f>O140*H140</f>
        <v>0</v>
      </c>
      <c r="Q140" s="227">
        <v>0.001</v>
      </c>
      <c r="R140" s="227">
        <f>Q140*H140</f>
        <v>0.0076800000000000002</v>
      </c>
      <c r="S140" s="227">
        <v>0</v>
      </c>
      <c r="T140" s="228">
        <f>S140*H140</f>
        <v>0</v>
      </c>
      <c r="AR140" s="21" t="s">
        <v>305</v>
      </c>
      <c r="AT140" s="21" t="s">
        <v>225</v>
      </c>
      <c r="AU140" s="21" t="s">
        <v>82</v>
      </c>
      <c r="AY140" s="21" t="s">
        <v>164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21" t="s">
        <v>80</v>
      </c>
      <c r="BK140" s="229">
        <f>ROUND(I140*H140,2)</f>
        <v>0</v>
      </c>
      <c r="BL140" s="21" t="s">
        <v>183</v>
      </c>
      <c r="BM140" s="21" t="s">
        <v>806</v>
      </c>
    </row>
    <row r="141" s="1" customFormat="1" ht="38.25" customHeight="1">
      <c r="B141" s="43"/>
      <c r="C141" s="218" t="s">
        <v>358</v>
      </c>
      <c r="D141" s="218" t="s">
        <v>166</v>
      </c>
      <c r="E141" s="219" t="s">
        <v>532</v>
      </c>
      <c r="F141" s="220" t="s">
        <v>533</v>
      </c>
      <c r="G141" s="221" t="s">
        <v>169</v>
      </c>
      <c r="H141" s="222">
        <v>32.100000000000001</v>
      </c>
      <c r="I141" s="223"/>
      <c r="J141" s="224">
        <f>ROUND(I141*H141,2)</f>
        <v>0</v>
      </c>
      <c r="K141" s="220" t="s">
        <v>170</v>
      </c>
      <c r="L141" s="69"/>
      <c r="M141" s="225" t="s">
        <v>21</v>
      </c>
      <c r="N141" s="226" t="s">
        <v>43</v>
      </c>
      <c r="O141" s="44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AR141" s="21" t="s">
        <v>183</v>
      </c>
      <c r="AT141" s="21" t="s">
        <v>166</v>
      </c>
      <c r="AU141" s="21" t="s">
        <v>82</v>
      </c>
      <c r="AY141" s="21" t="s">
        <v>164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21" t="s">
        <v>80</v>
      </c>
      <c r="BK141" s="229">
        <f>ROUND(I141*H141,2)</f>
        <v>0</v>
      </c>
      <c r="BL141" s="21" t="s">
        <v>183</v>
      </c>
      <c r="BM141" s="21" t="s">
        <v>807</v>
      </c>
    </row>
    <row r="142" s="1" customFormat="1" ht="38.25" customHeight="1">
      <c r="B142" s="43"/>
      <c r="C142" s="241" t="s">
        <v>362</v>
      </c>
      <c r="D142" s="241" t="s">
        <v>225</v>
      </c>
      <c r="E142" s="242" t="s">
        <v>536</v>
      </c>
      <c r="F142" s="243" t="s">
        <v>537</v>
      </c>
      <c r="G142" s="244" t="s">
        <v>285</v>
      </c>
      <c r="H142" s="245">
        <v>80.25</v>
      </c>
      <c r="I142" s="246"/>
      <c r="J142" s="247">
        <f>ROUND(I142*H142,2)</f>
        <v>0</v>
      </c>
      <c r="K142" s="243" t="s">
        <v>21</v>
      </c>
      <c r="L142" s="248"/>
      <c r="M142" s="249" t="s">
        <v>21</v>
      </c>
      <c r="N142" s="250" t="s">
        <v>43</v>
      </c>
      <c r="O142" s="44"/>
      <c r="P142" s="227">
        <f>O142*H142</f>
        <v>0</v>
      </c>
      <c r="Q142" s="227">
        <v>0.001</v>
      </c>
      <c r="R142" s="227">
        <f>Q142*H142</f>
        <v>0.080250000000000002</v>
      </c>
      <c r="S142" s="227">
        <v>0</v>
      </c>
      <c r="T142" s="228">
        <f>S142*H142</f>
        <v>0</v>
      </c>
      <c r="AR142" s="21" t="s">
        <v>305</v>
      </c>
      <c r="AT142" s="21" t="s">
        <v>225</v>
      </c>
      <c r="AU142" s="21" t="s">
        <v>82</v>
      </c>
      <c r="AY142" s="21" t="s">
        <v>164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21" t="s">
        <v>80</v>
      </c>
      <c r="BK142" s="229">
        <f>ROUND(I142*H142,2)</f>
        <v>0</v>
      </c>
      <c r="BL142" s="21" t="s">
        <v>183</v>
      </c>
      <c r="BM142" s="21" t="s">
        <v>808</v>
      </c>
    </row>
    <row r="143" s="1" customFormat="1" ht="25.5" customHeight="1">
      <c r="B143" s="43"/>
      <c r="C143" s="218" t="s">
        <v>368</v>
      </c>
      <c r="D143" s="218" t="s">
        <v>166</v>
      </c>
      <c r="E143" s="219" t="s">
        <v>548</v>
      </c>
      <c r="F143" s="220" t="s">
        <v>549</v>
      </c>
      <c r="G143" s="221" t="s">
        <v>219</v>
      </c>
      <c r="H143" s="222">
        <v>0.30099999999999999</v>
      </c>
      <c r="I143" s="223"/>
      <c r="J143" s="224">
        <f>ROUND(I143*H143,2)</f>
        <v>0</v>
      </c>
      <c r="K143" s="220" t="s">
        <v>170</v>
      </c>
      <c r="L143" s="69"/>
      <c r="M143" s="225" t="s">
        <v>21</v>
      </c>
      <c r="N143" s="226" t="s">
        <v>43</v>
      </c>
      <c r="O143" s="44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AR143" s="21" t="s">
        <v>183</v>
      </c>
      <c r="AT143" s="21" t="s">
        <v>166</v>
      </c>
      <c r="AU143" s="21" t="s">
        <v>82</v>
      </c>
      <c r="AY143" s="21" t="s">
        <v>164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21" t="s">
        <v>80</v>
      </c>
      <c r="BK143" s="229">
        <f>ROUND(I143*H143,2)</f>
        <v>0</v>
      </c>
      <c r="BL143" s="21" t="s">
        <v>183</v>
      </c>
      <c r="BM143" s="21" t="s">
        <v>809</v>
      </c>
    </row>
    <row r="144" s="1" customFormat="1" ht="38.25" customHeight="1">
      <c r="B144" s="43"/>
      <c r="C144" s="218" t="s">
        <v>372</v>
      </c>
      <c r="D144" s="218" t="s">
        <v>166</v>
      </c>
      <c r="E144" s="219" t="s">
        <v>552</v>
      </c>
      <c r="F144" s="220" t="s">
        <v>553</v>
      </c>
      <c r="G144" s="221" t="s">
        <v>219</v>
      </c>
      <c r="H144" s="222">
        <v>0.30099999999999999</v>
      </c>
      <c r="I144" s="223"/>
      <c r="J144" s="224">
        <f>ROUND(I144*H144,2)</f>
        <v>0</v>
      </c>
      <c r="K144" s="220" t="s">
        <v>170</v>
      </c>
      <c r="L144" s="69"/>
      <c r="M144" s="225" t="s">
        <v>21</v>
      </c>
      <c r="N144" s="251" t="s">
        <v>43</v>
      </c>
      <c r="O144" s="252"/>
      <c r="P144" s="253">
        <f>O144*H144</f>
        <v>0</v>
      </c>
      <c r="Q144" s="253">
        <v>0</v>
      </c>
      <c r="R144" s="253">
        <f>Q144*H144</f>
        <v>0</v>
      </c>
      <c r="S144" s="253">
        <v>0</v>
      </c>
      <c r="T144" s="254">
        <f>S144*H144</f>
        <v>0</v>
      </c>
      <c r="AR144" s="21" t="s">
        <v>183</v>
      </c>
      <c r="AT144" s="21" t="s">
        <v>166</v>
      </c>
      <c r="AU144" s="21" t="s">
        <v>82</v>
      </c>
      <c r="AY144" s="21" t="s">
        <v>164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21" t="s">
        <v>80</v>
      </c>
      <c r="BK144" s="229">
        <f>ROUND(I144*H144,2)</f>
        <v>0</v>
      </c>
      <c r="BL144" s="21" t="s">
        <v>183</v>
      </c>
      <c r="BM144" s="21" t="s">
        <v>810</v>
      </c>
    </row>
    <row r="145" s="1" customFormat="1" ht="6.96" customHeight="1">
      <c r="B145" s="64"/>
      <c r="C145" s="65"/>
      <c r="D145" s="65"/>
      <c r="E145" s="65"/>
      <c r="F145" s="65"/>
      <c r="G145" s="65"/>
      <c r="H145" s="65"/>
      <c r="I145" s="163"/>
      <c r="J145" s="65"/>
      <c r="K145" s="65"/>
      <c r="L145" s="69"/>
    </row>
  </sheetData>
  <sheetProtection sheet="1" autoFilter="0" formatColumns="0" formatRows="0" objects="1" scenarios="1" spinCount="100000" saltValue="7UHwMaXc7QqxxLumICok195h2gfkEZbUxYGLJFUc4uI7cX5M+4VzDRsf2bajkVGsCcn/g27yQwjBRPqsIm86yg==" hashValue="cDEFHl4/zbqKbkv66Rs6i211zsn6m2SG1DTHb94ezZRxM8q0Y/Vs/T1PPDlLla5pJZ2en6Q4AlSYrKBKk0FfLA==" algorithmName="SHA-512" password="CC35"/>
  <autoFilter ref="C85:K144"/>
  <mergeCells count="10">
    <mergeCell ref="E7:H7"/>
    <mergeCell ref="E9:H9"/>
    <mergeCell ref="E24:H24"/>
    <mergeCell ref="E45:H45"/>
    <mergeCell ref="E47:H47"/>
    <mergeCell ref="J51:J52"/>
    <mergeCell ref="E76:H76"/>
    <mergeCell ref="E78:H78"/>
    <mergeCell ref="G1:H1"/>
    <mergeCell ref="L2:V2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3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34"/>
      <c r="C1" s="134"/>
      <c r="D1" s="135" t="s">
        <v>1</v>
      </c>
      <c r="E1" s="134"/>
      <c r="F1" s="136" t="s">
        <v>110</v>
      </c>
      <c r="G1" s="136" t="s">
        <v>111</v>
      </c>
      <c r="H1" s="136"/>
      <c r="I1" s="137"/>
      <c r="J1" s="136" t="s">
        <v>112</v>
      </c>
      <c r="K1" s="135" t="s">
        <v>113</v>
      </c>
      <c r="L1" s="136" t="s">
        <v>114</v>
      </c>
      <c r="M1" s="136"/>
      <c r="N1" s="136"/>
      <c r="O1" s="136"/>
      <c r="P1" s="136"/>
      <c r="Q1" s="136"/>
      <c r="R1" s="136"/>
      <c r="S1" s="136"/>
      <c r="T1" s="136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94</v>
      </c>
    </row>
    <row r="3" ht="6.96" customHeight="1">
      <c r="B3" s="22"/>
      <c r="C3" s="23"/>
      <c r="D3" s="23"/>
      <c r="E3" s="23"/>
      <c r="F3" s="23"/>
      <c r="G3" s="23"/>
      <c r="H3" s="23"/>
      <c r="I3" s="138"/>
      <c r="J3" s="23"/>
      <c r="K3" s="24"/>
      <c r="AT3" s="21" t="s">
        <v>82</v>
      </c>
    </row>
    <row r="4" ht="36.96" customHeight="1">
      <c r="B4" s="25"/>
      <c r="C4" s="26"/>
      <c r="D4" s="27" t="s">
        <v>115</v>
      </c>
      <c r="E4" s="26"/>
      <c r="F4" s="26"/>
      <c r="G4" s="26"/>
      <c r="H4" s="26"/>
      <c r="I4" s="139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39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39"/>
      <c r="J6" s="26"/>
      <c r="K6" s="28"/>
    </row>
    <row r="7" ht="16.5" customHeight="1">
      <c r="B7" s="25"/>
      <c r="C7" s="26"/>
      <c r="D7" s="26"/>
      <c r="E7" s="140" t="str">
        <f>'Rekapitulace stavby'!K6</f>
        <v>Oprava podlah v dílnách areálu TSS</v>
      </c>
      <c r="F7" s="37"/>
      <c r="G7" s="37"/>
      <c r="H7" s="37"/>
      <c r="I7" s="139"/>
      <c r="J7" s="26"/>
      <c r="K7" s="28"/>
    </row>
    <row r="8" s="1" customFormat="1">
      <c r="B8" s="43"/>
      <c r="C8" s="44"/>
      <c r="D8" s="37" t="s">
        <v>116</v>
      </c>
      <c r="E8" s="44"/>
      <c r="F8" s="44"/>
      <c r="G8" s="44"/>
      <c r="H8" s="44"/>
      <c r="I8" s="141"/>
      <c r="J8" s="44"/>
      <c r="K8" s="48"/>
    </row>
    <row r="9" s="1" customFormat="1" ht="36.96" customHeight="1">
      <c r="B9" s="43"/>
      <c r="C9" s="44"/>
      <c r="D9" s="44"/>
      <c r="E9" s="142" t="s">
        <v>811</v>
      </c>
      <c r="F9" s="44"/>
      <c r="G9" s="44"/>
      <c r="H9" s="44"/>
      <c r="I9" s="141"/>
      <c r="J9" s="44"/>
      <c r="K9" s="48"/>
    </row>
    <row r="10" s="1" customFormat="1">
      <c r="B10" s="43"/>
      <c r="C10" s="44"/>
      <c r="D10" s="44"/>
      <c r="E10" s="44"/>
      <c r="F10" s="44"/>
      <c r="G10" s="44"/>
      <c r="H10" s="44"/>
      <c r="I10" s="141"/>
      <c r="J10" s="44"/>
      <c r="K10" s="48"/>
    </row>
    <row r="11" s="1" customFormat="1" ht="14.4" customHeight="1">
      <c r="B11" s="43"/>
      <c r="C11" s="44"/>
      <c r="D11" s="37" t="s">
        <v>20</v>
      </c>
      <c r="E11" s="44"/>
      <c r="F11" s="32" t="s">
        <v>21</v>
      </c>
      <c r="G11" s="44"/>
      <c r="H11" s="44"/>
      <c r="I11" s="143" t="s">
        <v>22</v>
      </c>
      <c r="J11" s="32" t="s">
        <v>21</v>
      </c>
      <c r="K11" s="48"/>
    </row>
    <row r="12" s="1" customFormat="1" ht="14.4" customHeight="1">
      <c r="B12" s="43"/>
      <c r="C12" s="44"/>
      <c r="D12" s="37" t="s">
        <v>23</v>
      </c>
      <c r="E12" s="44"/>
      <c r="F12" s="32" t="s">
        <v>24</v>
      </c>
      <c r="G12" s="44"/>
      <c r="H12" s="44"/>
      <c r="I12" s="143" t="s">
        <v>25</v>
      </c>
      <c r="J12" s="144" t="str">
        <f>'Rekapitulace stavby'!AN8</f>
        <v>26. 7. 2017</v>
      </c>
      <c r="K12" s="48"/>
    </row>
    <row r="13" s="1" customFormat="1" ht="10.8" customHeight="1">
      <c r="B13" s="43"/>
      <c r="C13" s="44"/>
      <c r="D13" s="44"/>
      <c r="E13" s="44"/>
      <c r="F13" s="44"/>
      <c r="G13" s="44"/>
      <c r="H13" s="44"/>
      <c r="I13" s="141"/>
      <c r="J13" s="44"/>
      <c r="K13" s="48"/>
    </row>
    <row r="14" s="1" customFormat="1" ht="14.4" customHeight="1">
      <c r="B14" s="43"/>
      <c r="C14" s="44"/>
      <c r="D14" s="37" t="s">
        <v>27</v>
      </c>
      <c r="E14" s="44"/>
      <c r="F14" s="44"/>
      <c r="G14" s="44"/>
      <c r="H14" s="44"/>
      <c r="I14" s="143" t="s">
        <v>28</v>
      </c>
      <c r="J14" s="32" t="s">
        <v>21</v>
      </c>
      <c r="K14" s="48"/>
    </row>
    <row r="15" s="1" customFormat="1" ht="18" customHeight="1">
      <c r="B15" s="43"/>
      <c r="C15" s="44"/>
      <c r="D15" s="44"/>
      <c r="E15" s="32" t="s">
        <v>29</v>
      </c>
      <c r="F15" s="44"/>
      <c r="G15" s="44"/>
      <c r="H15" s="44"/>
      <c r="I15" s="143" t="s">
        <v>30</v>
      </c>
      <c r="J15" s="32" t="s">
        <v>21</v>
      </c>
      <c r="K15" s="48"/>
    </row>
    <row r="16" s="1" customFormat="1" ht="6.96" customHeight="1">
      <c r="B16" s="43"/>
      <c r="C16" s="44"/>
      <c r="D16" s="44"/>
      <c r="E16" s="44"/>
      <c r="F16" s="44"/>
      <c r="G16" s="44"/>
      <c r="H16" s="44"/>
      <c r="I16" s="141"/>
      <c r="J16" s="44"/>
      <c r="K16" s="48"/>
    </row>
    <row r="17" s="1" customFormat="1" ht="14.4" customHeight="1">
      <c r="B17" s="43"/>
      <c r="C17" s="44"/>
      <c r="D17" s="37" t="s">
        <v>31</v>
      </c>
      <c r="E17" s="44"/>
      <c r="F17" s="44"/>
      <c r="G17" s="44"/>
      <c r="H17" s="44"/>
      <c r="I17" s="143" t="s">
        <v>28</v>
      </c>
      <c r="J17" s="32" t="str">
        <f>IF('Rekapitulace stavby'!AN13="Vyplň údaj","",IF('Rekapitulace stavby'!AN13="","",'Rekapitulace stavby'!AN13))</f>
        <v/>
      </c>
      <c r="K17" s="48"/>
    </row>
    <row r="18" s="1" customFormat="1" ht="18" customHeight="1">
      <c r="B18" s="43"/>
      <c r="C18" s="44"/>
      <c r="D18" s="44"/>
      <c r="E18" s="32" t="str">
        <f>IF('Rekapitulace stavby'!E14="Vyplň údaj","",IF('Rekapitulace stavby'!E14="","",'Rekapitulace stavby'!E14))</f>
        <v/>
      </c>
      <c r="F18" s="44"/>
      <c r="G18" s="44"/>
      <c r="H18" s="44"/>
      <c r="I18" s="143" t="s">
        <v>30</v>
      </c>
      <c r="J18" s="32" t="str">
        <f>IF('Rekapitulace stavby'!AN14="Vyplň údaj","",IF('Rekapitulace stavby'!AN14="","",'Rekapitulace stavby'!AN14))</f>
        <v/>
      </c>
      <c r="K18" s="48"/>
    </row>
    <row r="19" s="1" customFormat="1" ht="6.96" customHeight="1">
      <c r="B19" s="43"/>
      <c r="C19" s="44"/>
      <c r="D19" s="44"/>
      <c r="E19" s="44"/>
      <c r="F19" s="44"/>
      <c r="G19" s="44"/>
      <c r="H19" s="44"/>
      <c r="I19" s="141"/>
      <c r="J19" s="44"/>
      <c r="K19" s="48"/>
    </row>
    <row r="20" s="1" customFormat="1" ht="14.4" customHeight="1">
      <c r="B20" s="43"/>
      <c r="C20" s="44"/>
      <c r="D20" s="37" t="s">
        <v>33</v>
      </c>
      <c r="E20" s="44"/>
      <c r="F20" s="44"/>
      <c r="G20" s="44"/>
      <c r="H20" s="44"/>
      <c r="I20" s="143" t="s">
        <v>28</v>
      </c>
      <c r="J20" s="32" t="s">
        <v>21</v>
      </c>
      <c r="K20" s="48"/>
    </row>
    <row r="21" s="1" customFormat="1" ht="18" customHeight="1">
      <c r="B21" s="43"/>
      <c r="C21" s="44"/>
      <c r="D21" s="44"/>
      <c r="E21" s="32" t="s">
        <v>34</v>
      </c>
      <c r="F21" s="44"/>
      <c r="G21" s="44"/>
      <c r="H21" s="44"/>
      <c r="I21" s="143" t="s">
        <v>30</v>
      </c>
      <c r="J21" s="32" t="s">
        <v>21</v>
      </c>
      <c r="K21" s="48"/>
    </row>
    <row r="22" s="1" customFormat="1" ht="6.96" customHeight="1">
      <c r="B22" s="43"/>
      <c r="C22" s="44"/>
      <c r="D22" s="44"/>
      <c r="E22" s="44"/>
      <c r="F22" s="44"/>
      <c r="G22" s="44"/>
      <c r="H22" s="44"/>
      <c r="I22" s="141"/>
      <c r="J22" s="44"/>
      <c r="K22" s="48"/>
    </row>
    <row r="23" s="1" customFormat="1" ht="14.4" customHeight="1">
      <c r="B23" s="43"/>
      <c r="C23" s="44"/>
      <c r="D23" s="37" t="s">
        <v>36</v>
      </c>
      <c r="E23" s="44"/>
      <c r="F23" s="44"/>
      <c r="G23" s="44"/>
      <c r="H23" s="44"/>
      <c r="I23" s="141"/>
      <c r="J23" s="44"/>
      <c r="K23" s="48"/>
    </row>
    <row r="24" s="6" customFormat="1" ht="16.5" customHeight="1">
      <c r="B24" s="145"/>
      <c r="C24" s="146"/>
      <c r="D24" s="146"/>
      <c r="E24" s="41" t="s">
        <v>21</v>
      </c>
      <c r="F24" s="41"/>
      <c r="G24" s="41"/>
      <c r="H24" s="41"/>
      <c r="I24" s="147"/>
      <c r="J24" s="146"/>
      <c r="K24" s="148"/>
    </row>
    <row r="25" s="1" customFormat="1" ht="6.96" customHeight="1">
      <c r="B25" s="43"/>
      <c r="C25" s="44"/>
      <c r="D25" s="44"/>
      <c r="E25" s="44"/>
      <c r="F25" s="44"/>
      <c r="G25" s="44"/>
      <c r="H25" s="44"/>
      <c r="I25" s="141"/>
      <c r="J25" s="44"/>
      <c r="K25" s="48"/>
    </row>
    <row r="26" s="1" customFormat="1" ht="6.96" customHeight="1">
      <c r="B26" s="43"/>
      <c r="C26" s="44"/>
      <c r="D26" s="103"/>
      <c r="E26" s="103"/>
      <c r="F26" s="103"/>
      <c r="G26" s="103"/>
      <c r="H26" s="103"/>
      <c r="I26" s="149"/>
      <c r="J26" s="103"/>
      <c r="K26" s="150"/>
    </row>
    <row r="27" s="1" customFormat="1" ht="25.44" customHeight="1">
      <c r="B27" s="43"/>
      <c r="C27" s="44"/>
      <c r="D27" s="151" t="s">
        <v>38</v>
      </c>
      <c r="E27" s="44"/>
      <c r="F27" s="44"/>
      <c r="G27" s="44"/>
      <c r="H27" s="44"/>
      <c r="I27" s="141"/>
      <c r="J27" s="152">
        <f>ROUND(J87,2)</f>
        <v>0</v>
      </c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49"/>
      <c r="J28" s="103"/>
      <c r="K28" s="150"/>
    </row>
    <row r="29" s="1" customFormat="1" ht="14.4" customHeight="1">
      <c r="B29" s="43"/>
      <c r="C29" s="44"/>
      <c r="D29" s="44"/>
      <c r="E29" s="44"/>
      <c r="F29" s="49" t="s">
        <v>40</v>
      </c>
      <c r="G29" s="44"/>
      <c r="H29" s="44"/>
      <c r="I29" s="153" t="s">
        <v>39</v>
      </c>
      <c r="J29" s="49" t="s">
        <v>41</v>
      </c>
      <c r="K29" s="48"/>
    </row>
    <row r="30" s="1" customFormat="1" ht="14.4" customHeight="1">
      <c r="B30" s="43"/>
      <c r="C30" s="44"/>
      <c r="D30" s="52" t="s">
        <v>42</v>
      </c>
      <c r="E30" s="52" t="s">
        <v>43</v>
      </c>
      <c r="F30" s="154">
        <f>ROUND(SUM(BE87:BE147), 2)</f>
        <v>0</v>
      </c>
      <c r="G30" s="44"/>
      <c r="H30" s="44"/>
      <c r="I30" s="155">
        <v>0.20999999999999999</v>
      </c>
      <c r="J30" s="154">
        <f>ROUND(ROUND((SUM(BE87:BE147)), 2)*I30, 2)</f>
        <v>0</v>
      </c>
      <c r="K30" s="48"/>
    </row>
    <row r="31" s="1" customFormat="1" ht="14.4" customHeight="1">
      <c r="B31" s="43"/>
      <c r="C31" s="44"/>
      <c r="D31" s="44"/>
      <c r="E31" s="52" t="s">
        <v>44</v>
      </c>
      <c r="F31" s="154">
        <f>ROUND(SUM(BF87:BF147), 2)</f>
        <v>0</v>
      </c>
      <c r="G31" s="44"/>
      <c r="H31" s="44"/>
      <c r="I31" s="155">
        <v>0.14999999999999999</v>
      </c>
      <c r="J31" s="154">
        <f>ROUND(ROUND((SUM(BF87:BF147)), 2)*I31, 2)</f>
        <v>0</v>
      </c>
      <c r="K31" s="48"/>
    </row>
    <row r="32" hidden="1" s="1" customFormat="1" ht="14.4" customHeight="1">
      <c r="B32" s="43"/>
      <c r="C32" s="44"/>
      <c r="D32" s="44"/>
      <c r="E32" s="52" t="s">
        <v>45</v>
      </c>
      <c r="F32" s="154">
        <f>ROUND(SUM(BG87:BG147), 2)</f>
        <v>0</v>
      </c>
      <c r="G32" s="44"/>
      <c r="H32" s="44"/>
      <c r="I32" s="155">
        <v>0.20999999999999999</v>
      </c>
      <c r="J32" s="154">
        <v>0</v>
      </c>
      <c r="K32" s="48"/>
    </row>
    <row r="33" hidden="1" s="1" customFormat="1" ht="14.4" customHeight="1">
      <c r="B33" s="43"/>
      <c r="C33" s="44"/>
      <c r="D33" s="44"/>
      <c r="E33" s="52" t="s">
        <v>46</v>
      </c>
      <c r="F33" s="154">
        <f>ROUND(SUM(BH87:BH147), 2)</f>
        <v>0</v>
      </c>
      <c r="G33" s="44"/>
      <c r="H33" s="44"/>
      <c r="I33" s="155">
        <v>0.14999999999999999</v>
      </c>
      <c r="J33" s="154">
        <v>0</v>
      </c>
      <c r="K33" s="48"/>
    </row>
    <row r="34" hidden="1" s="1" customFormat="1" ht="14.4" customHeight="1">
      <c r="B34" s="43"/>
      <c r="C34" s="44"/>
      <c r="D34" s="44"/>
      <c r="E34" s="52" t="s">
        <v>47</v>
      </c>
      <c r="F34" s="154">
        <f>ROUND(SUM(BI87:BI147), 2)</f>
        <v>0</v>
      </c>
      <c r="G34" s="44"/>
      <c r="H34" s="44"/>
      <c r="I34" s="155">
        <v>0</v>
      </c>
      <c r="J34" s="154">
        <v>0</v>
      </c>
      <c r="K34" s="48"/>
    </row>
    <row r="35" s="1" customFormat="1" ht="6.96" customHeight="1">
      <c r="B35" s="43"/>
      <c r="C35" s="44"/>
      <c r="D35" s="44"/>
      <c r="E35" s="44"/>
      <c r="F35" s="44"/>
      <c r="G35" s="44"/>
      <c r="H35" s="44"/>
      <c r="I35" s="141"/>
      <c r="J35" s="44"/>
      <c r="K35" s="48"/>
    </row>
    <row r="36" s="1" customFormat="1" ht="25.44" customHeight="1">
      <c r="B36" s="43"/>
      <c r="C36" s="156"/>
      <c r="D36" s="157" t="s">
        <v>48</v>
      </c>
      <c r="E36" s="95"/>
      <c r="F36" s="95"/>
      <c r="G36" s="158" t="s">
        <v>49</v>
      </c>
      <c r="H36" s="159" t="s">
        <v>50</v>
      </c>
      <c r="I36" s="160"/>
      <c r="J36" s="161">
        <f>SUM(J27:J34)</f>
        <v>0</v>
      </c>
      <c r="K36" s="162"/>
    </row>
    <row r="37" s="1" customFormat="1" ht="14.4" customHeight="1">
      <c r="B37" s="64"/>
      <c r="C37" s="65"/>
      <c r="D37" s="65"/>
      <c r="E37" s="65"/>
      <c r="F37" s="65"/>
      <c r="G37" s="65"/>
      <c r="H37" s="65"/>
      <c r="I37" s="163"/>
      <c r="J37" s="65"/>
      <c r="K37" s="66"/>
    </row>
    <row r="41" s="1" customFormat="1" ht="6.96" customHeight="1">
      <c r="B41" s="164"/>
      <c r="C41" s="165"/>
      <c r="D41" s="165"/>
      <c r="E41" s="165"/>
      <c r="F41" s="165"/>
      <c r="G41" s="165"/>
      <c r="H41" s="165"/>
      <c r="I41" s="166"/>
      <c r="J41" s="165"/>
      <c r="K41" s="167"/>
    </row>
    <row r="42" s="1" customFormat="1" ht="36.96" customHeight="1">
      <c r="B42" s="43"/>
      <c r="C42" s="27" t="s">
        <v>118</v>
      </c>
      <c r="D42" s="44"/>
      <c r="E42" s="44"/>
      <c r="F42" s="44"/>
      <c r="G42" s="44"/>
      <c r="H42" s="44"/>
      <c r="I42" s="141"/>
      <c r="J42" s="44"/>
      <c r="K42" s="48"/>
    </row>
    <row r="43" s="1" customFormat="1" ht="6.96" customHeight="1">
      <c r="B43" s="43"/>
      <c r="C43" s="44"/>
      <c r="D43" s="44"/>
      <c r="E43" s="44"/>
      <c r="F43" s="44"/>
      <c r="G43" s="44"/>
      <c r="H43" s="44"/>
      <c r="I43" s="141"/>
      <c r="J43" s="44"/>
      <c r="K43" s="48"/>
    </row>
    <row r="44" s="1" customFormat="1" ht="14.4" customHeight="1">
      <c r="B44" s="43"/>
      <c r="C44" s="37" t="s">
        <v>18</v>
      </c>
      <c r="D44" s="44"/>
      <c r="E44" s="44"/>
      <c r="F44" s="44"/>
      <c r="G44" s="44"/>
      <c r="H44" s="44"/>
      <c r="I44" s="141"/>
      <c r="J44" s="44"/>
      <c r="K44" s="48"/>
    </row>
    <row r="45" s="1" customFormat="1" ht="16.5" customHeight="1">
      <c r="B45" s="43"/>
      <c r="C45" s="44"/>
      <c r="D45" s="44"/>
      <c r="E45" s="140" t="str">
        <f>E7</f>
        <v>Oprava podlah v dílnách areálu TSS</v>
      </c>
      <c r="F45" s="37"/>
      <c r="G45" s="37"/>
      <c r="H45" s="37"/>
      <c r="I45" s="141"/>
      <c r="J45" s="44"/>
      <c r="K45" s="48"/>
    </row>
    <row r="46" s="1" customFormat="1" ht="14.4" customHeight="1">
      <c r="B46" s="43"/>
      <c r="C46" s="37" t="s">
        <v>116</v>
      </c>
      <c r="D46" s="44"/>
      <c r="E46" s="44"/>
      <c r="F46" s="44"/>
      <c r="G46" s="44"/>
      <c r="H46" s="44"/>
      <c r="I46" s="141"/>
      <c r="J46" s="44"/>
      <c r="K46" s="48"/>
    </row>
    <row r="47" s="1" customFormat="1" ht="17.25" customHeight="1">
      <c r="B47" s="43"/>
      <c r="C47" s="44"/>
      <c r="D47" s="44"/>
      <c r="E47" s="142" t="str">
        <f>E9</f>
        <v>2017-133-06 - m.č.119 - dílna</v>
      </c>
      <c r="F47" s="44"/>
      <c r="G47" s="44"/>
      <c r="H47" s="44"/>
      <c r="I47" s="141"/>
      <c r="J47" s="44"/>
      <c r="K47" s="48"/>
    </row>
    <row r="48" s="1" customFormat="1" ht="6.96" customHeight="1">
      <c r="B48" s="43"/>
      <c r="C48" s="44"/>
      <c r="D48" s="44"/>
      <c r="E48" s="44"/>
      <c r="F48" s="44"/>
      <c r="G48" s="44"/>
      <c r="H48" s="44"/>
      <c r="I48" s="141"/>
      <c r="J48" s="44"/>
      <c r="K48" s="48"/>
    </row>
    <row r="49" s="1" customFormat="1" ht="18" customHeight="1">
      <c r="B49" s="43"/>
      <c r="C49" s="37" t="s">
        <v>23</v>
      </c>
      <c r="D49" s="44"/>
      <c r="E49" s="44"/>
      <c r="F49" s="32" t="str">
        <f>F12</f>
        <v>ul.Soudní 988, Praha 4</v>
      </c>
      <c r="G49" s="44"/>
      <c r="H49" s="44"/>
      <c r="I49" s="143" t="s">
        <v>25</v>
      </c>
      <c r="J49" s="144" t="str">
        <f>IF(J12="","",J12)</f>
        <v>26. 7. 2017</v>
      </c>
      <c r="K49" s="48"/>
    </row>
    <row r="50" s="1" customFormat="1" ht="6.96" customHeight="1">
      <c r="B50" s="43"/>
      <c r="C50" s="44"/>
      <c r="D50" s="44"/>
      <c r="E50" s="44"/>
      <c r="F50" s="44"/>
      <c r="G50" s="44"/>
      <c r="H50" s="44"/>
      <c r="I50" s="141"/>
      <c r="J50" s="44"/>
      <c r="K50" s="48"/>
    </row>
    <row r="51" s="1" customFormat="1">
      <c r="B51" s="43"/>
      <c r="C51" s="37" t="s">
        <v>27</v>
      </c>
      <c r="D51" s="44"/>
      <c r="E51" s="44"/>
      <c r="F51" s="32" t="str">
        <f>E15</f>
        <v>Vězeňská služba ČR Soudní 1672/1a, Praha 4</v>
      </c>
      <c r="G51" s="44"/>
      <c r="H51" s="44"/>
      <c r="I51" s="143" t="s">
        <v>33</v>
      </c>
      <c r="J51" s="41" t="str">
        <f>E21</f>
        <v>Arch.Ing. Lubomír Hromádko, Lamačova 858,Praha 5</v>
      </c>
      <c r="K51" s="48"/>
    </row>
    <row r="52" s="1" customFormat="1" ht="14.4" customHeight="1">
      <c r="B52" s="43"/>
      <c r="C52" s="37" t="s">
        <v>31</v>
      </c>
      <c r="D52" s="44"/>
      <c r="E52" s="44"/>
      <c r="F52" s="32" t="str">
        <f>IF(E18="","",E18)</f>
        <v/>
      </c>
      <c r="G52" s="44"/>
      <c r="H52" s="44"/>
      <c r="I52" s="141"/>
      <c r="J52" s="168"/>
      <c r="K52" s="48"/>
    </row>
    <row r="53" s="1" customFormat="1" ht="10.32" customHeight="1">
      <c r="B53" s="43"/>
      <c r="C53" s="44"/>
      <c r="D53" s="44"/>
      <c r="E53" s="44"/>
      <c r="F53" s="44"/>
      <c r="G53" s="44"/>
      <c r="H53" s="44"/>
      <c r="I53" s="141"/>
      <c r="J53" s="44"/>
      <c r="K53" s="48"/>
    </row>
    <row r="54" s="1" customFormat="1" ht="29.28" customHeight="1">
      <c r="B54" s="43"/>
      <c r="C54" s="169" t="s">
        <v>119</v>
      </c>
      <c r="D54" s="156"/>
      <c r="E54" s="156"/>
      <c r="F54" s="156"/>
      <c r="G54" s="156"/>
      <c r="H54" s="156"/>
      <c r="I54" s="170"/>
      <c r="J54" s="171" t="s">
        <v>120</v>
      </c>
      <c r="K54" s="172"/>
    </row>
    <row r="55" s="1" customFormat="1" ht="10.32" customHeight="1">
      <c r="B55" s="43"/>
      <c r="C55" s="44"/>
      <c r="D55" s="44"/>
      <c r="E55" s="44"/>
      <c r="F55" s="44"/>
      <c r="G55" s="44"/>
      <c r="H55" s="44"/>
      <c r="I55" s="141"/>
      <c r="J55" s="44"/>
      <c r="K55" s="48"/>
    </row>
    <row r="56" s="1" customFormat="1" ht="29.28" customHeight="1">
      <c r="B56" s="43"/>
      <c r="C56" s="173" t="s">
        <v>121</v>
      </c>
      <c r="D56" s="44"/>
      <c r="E56" s="44"/>
      <c r="F56" s="44"/>
      <c r="G56" s="44"/>
      <c r="H56" s="44"/>
      <c r="I56" s="141"/>
      <c r="J56" s="152">
        <f>J87</f>
        <v>0</v>
      </c>
      <c r="K56" s="48"/>
      <c r="AU56" s="21" t="s">
        <v>122</v>
      </c>
    </row>
    <row r="57" s="7" customFormat="1" ht="24.96" customHeight="1">
      <c r="B57" s="174"/>
      <c r="C57" s="175"/>
      <c r="D57" s="176" t="s">
        <v>123</v>
      </c>
      <c r="E57" s="177"/>
      <c r="F57" s="177"/>
      <c r="G57" s="177"/>
      <c r="H57" s="177"/>
      <c r="I57" s="178"/>
      <c r="J57" s="179">
        <f>J88</f>
        <v>0</v>
      </c>
      <c r="K57" s="180"/>
    </row>
    <row r="58" s="8" customFormat="1" ht="19.92" customHeight="1">
      <c r="B58" s="181"/>
      <c r="C58" s="182"/>
      <c r="D58" s="183" t="s">
        <v>124</v>
      </c>
      <c r="E58" s="184"/>
      <c r="F58" s="184"/>
      <c r="G58" s="184"/>
      <c r="H58" s="184"/>
      <c r="I58" s="185"/>
      <c r="J58" s="186">
        <f>J89</f>
        <v>0</v>
      </c>
      <c r="K58" s="187"/>
    </row>
    <row r="59" s="8" customFormat="1" ht="19.92" customHeight="1">
      <c r="B59" s="181"/>
      <c r="C59" s="182"/>
      <c r="D59" s="183" t="s">
        <v>130</v>
      </c>
      <c r="E59" s="184"/>
      <c r="F59" s="184"/>
      <c r="G59" s="184"/>
      <c r="H59" s="184"/>
      <c r="I59" s="185"/>
      <c r="J59" s="186">
        <f>J91</f>
        <v>0</v>
      </c>
      <c r="K59" s="187"/>
    </row>
    <row r="60" s="8" customFormat="1" ht="19.92" customHeight="1">
      <c r="B60" s="181"/>
      <c r="C60" s="182"/>
      <c r="D60" s="183" t="s">
        <v>812</v>
      </c>
      <c r="E60" s="184"/>
      <c r="F60" s="184"/>
      <c r="G60" s="184"/>
      <c r="H60" s="184"/>
      <c r="I60" s="185"/>
      <c r="J60" s="186">
        <f>J99</f>
        <v>0</v>
      </c>
      <c r="K60" s="187"/>
    </row>
    <row r="61" s="8" customFormat="1" ht="19.92" customHeight="1">
      <c r="B61" s="181"/>
      <c r="C61" s="182"/>
      <c r="D61" s="183" t="s">
        <v>133</v>
      </c>
      <c r="E61" s="184"/>
      <c r="F61" s="184"/>
      <c r="G61" s="184"/>
      <c r="H61" s="184"/>
      <c r="I61" s="185"/>
      <c r="J61" s="186">
        <f>J101</f>
        <v>0</v>
      </c>
      <c r="K61" s="187"/>
    </row>
    <row r="62" s="8" customFormat="1" ht="19.92" customHeight="1">
      <c r="B62" s="181"/>
      <c r="C62" s="182"/>
      <c r="D62" s="183" t="s">
        <v>134</v>
      </c>
      <c r="E62" s="184"/>
      <c r="F62" s="184"/>
      <c r="G62" s="184"/>
      <c r="H62" s="184"/>
      <c r="I62" s="185"/>
      <c r="J62" s="186">
        <f>J106</f>
        <v>0</v>
      </c>
      <c r="K62" s="187"/>
    </row>
    <row r="63" s="8" customFormat="1" ht="19.92" customHeight="1">
      <c r="B63" s="181"/>
      <c r="C63" s="182"/>
      <c r="D63" s="183" t="s">
        <v>138</v>
      </c>
      <c r="E63" s="184"/>
      <c r="F63" s="184"/>
      <c r="G63" s="184"/>
      <c r="H63" s="184"/>
      <c r="I63" s="185"/>
      <c r="J63" s="186">
        <f>J113</f>
        <v>0</v>
      </c>
      <c r="K63" s="187"/>
    </row>
    <row r="64" s="8" customFormat="1" ht="19.92" customHeight="1">
      <c r="B64" s="181"/>
      <c r="C64" s="182"/>
      <c r="D64" s="183" t="s">
        <v>139</v>
      </c>
      <c r="E64" s="184"/>
      <c r="F64" s="184"/>
      <c r="G64" s="184"/>
      <c r="H64" s="184"/>
      <c r="I64" s="185"/>
      <c r="J64" s="186">
        <f>J120</f>
        <v>0</v>
      </c>
      <c r="K64" s="187"/>
    </row>
    <row r="65" s="7" customFormat="1" ht="24.96" customHeight="1">
      <c r="B65" s="174"/>
      <c r="C65" s="175"/>
      <c r="D65" s="176" t="s">
        <v>140</v>
      </c>
      <c r="E65" s="177"/>
      <c r="F65" s="177"/>
      <c r="G65" s="177"/>
      <c r="H65" s="177"/>
      <c r="I65" s="178"/>
      <c r="J65" s="179">
        <f>J122</f>
        <v>0</v>
      </c>
      <c r="K65" s="180"/>
    </row>
    <row r="66" s="8" customFormat="1" ht="19.92" customHeight="1">
      <c r="B66" s="181"/>
      <c r="C66" s="182"/>
      <c r="D66" s="183" t="s">
        <v>141</v>
      </c>
      <c r="E66" s="184"/>
      <c r="F66" s="184"/>
      <c r="G66" s="184"/>
      <c r="H66" s="184"/>
      <c r="I66" s="185"/>
      <c r="J66" s="186">
        <f>J123</f>
        <v>0</v>
      </c>
      <c r="K66" s="187"/>
    </row>
    <row r="67" s="8" customFormat="1" ht="19.92" customHeight="1">
      <c r="B67" s="181"/>
      <c r="C67" s="182"/>
      <c r="D67" s="183" t="s">
        <v>143</v>
      </c>
      <c r="E67" s="184"/>
      <c r="F67" s="184"/>
      <c r="G67" s="184"/>
      <c r="H67" s="184"/>
      <c r="I67" s="185"/>
      <c r="J67" s="186">
        <f>J133</f>
        <v>0</v>
      </c>
      <c r="K67" s="187"/>
    </row>
    <row r="68" s="1" customFormat="1" ht="21.84" customHeight="1">
      <c r="B68" s="43"/>
      <c r="C68" s="44"/>
      <c r="D68" s="44"/>
      <c r="E68" s="44"/>
      <c r="F68" s="44"/>
      <c r="G68" s="44"/>
      <c r="H68" s="44"/>
      <c r="I68" s="141"/>
      <c r="J68" s="44"/>
      <c r="K68" s="48"/>
    </row>
    <row r="69" s="1" customFormat="1" ht="6.96" customHeight="1">
      <c r="B69" s="64"/>
      <c r="C69" s="65"/>
      <c r="D69" s="65"/>
      <c r="E69" s="65"/>
      <c r="F69" s="65"/>
      <c r="G69" s="65"/>
      <c r="H69" s="65"/>
      <c r="I69" s="163"/>
      <c r="J69" s="65"/>
      <c r="K69" s="66"/>
    </row>
    <row r="73" s="1" customFormat="1" ht="6.96" customHeight="1">
      <c r="B73" s="67"/>
      <c r="C73" s="68"/>
      <c r="D73" s="68"/>
      <c r="E73" s="68"/>
      <c r="F73" s="68"/>
      <c r="G73" s="68"/>
      <c r="H73" s="68"/>
      <c r="I73" s="166"/>
      <c r="J73" s="68"/>
      <c r="K73" s="68"/>
      <c r="L73" s="69"/>
    </row>
    <row r="74" s="1" customFormat="1" ht="36.96" customHeight="1">
      <c r="B74" s="43"/>
      <c r="C74" s="70" t="s">
        <v>148</v>
      </c>
      <c r="D74" s="71"/>
      <c r="E74" s="71"/>
      <c r="F74" s="71"/>
      <c r="G74" s="71"/>
      <c r="H74" s="71"/>
      <c r="I74" s="188"/>
      <c r="J74" s="71"/>
      <c r="K74" s="71"/>
      <c r="L74" s="69"/>
    </row>
    <row r="75" s="1" customFormat="1" ht="6.96" customHeight="1">
      <c r="B75" s="43"/>
      <c r="C75" s="71"/>
      <c r="D75" s="71"/>
      <c r="E75" s="71"/>
      <c r="F75" s="71"/>
      <c r="G75" s="71"/>
      <c r="H75" s="71"/>
      <c r="I75" s="188"/>
      <c r="J75" s="71"/>
      <c r="K75" s="71"/>
      <c r="L75" s="69"/>
    </row>
    <row r="76" s="1" customFormat="1" ht="14.4" customHeight="1">
      <c r="B76" s="43"/>
      <c r="C76" s="73" t="s">
        <v>18</v>
      </c>
      <c r="D76" s="71"/>
      <c r="E76" s="71"/>
      <c r="F76" s="71"/>
      <c r="G76" s="71"/>
      <c r="H76" s="71"/>
      <c r="I76" s="188"/>
      <c r="J76" s="71"/>
      <c r="K76" s="71"/>
      <c r="L76" s="69"/>
    </row>
    <row r="77" s="1" customFormat="1" ht="16.5" customHeight="1">
      <c r="B77" s="43"/>
      <c r="C77" s="71"/>
      <c r="D77" s="71"/>
      <c r="E77" s="189" t="str">
        <f>E7</f>
        <v>Oprava podlah v dílnách areálu TSS</v>
      </c>
      <c r="F77" s="73"/>
      <c r="G77" s="73"/>
      <c r="H77" s="73"/>
      <c r="I77" s="188"/>
      <c r="J77" s="71"/>
      <c r="K77" s="71"/>
      <c r="L77" s="69"/>
    </row>
    <row r="78" s="1" customFormat="1" ht="14.4" customHeight="1">
      <c r="B78" s="43"/>
      <c r="C78" s="73" t="s">
        <v>116</v>
      </c>
      <c r="D78" s="71"/>
      <c r="E78" s="71"/>
      <c r="F78" s="71"/>
      <c r="G78" s="71"/>
      <c r="H78" s="71"/>
      <c r="I78" s="188"/>
      <c r="J78" s="71"/>
      <c r="K78" s="71"/>
      <c r="L78" s="69"/>
    </row>
    <row r="79" s="1" customFormat="1" ht="17.25" customHeight="1">
      <c r="B79" s="43"/>
      <c r="C79" s="71"/>
      <c r="D79" s="71"/>
      <c r="E79" s="79" t="str">
        <f>E9</f>
        <v>2017-133-06 - m.č.119 - dílna</v>
      </c>
      <c r="F79" s="71"/>
      <c r="G79" s="71"/>
      <c r="H79" s="71"/>
      <c r="I79" s="188"/>
      <c r="J79" s="71"/>
      <c r="K79" s="71"/>
      <c r="L79" s="69"/>
    </row>
    <row r="80" s="1" customFormat="1" ht="6.96" customHeight="1">
      <c r="B80" s="43"/>
      <c r="C80" s="71"/>
      <c r="D80" s="71"/>
      <c r="E80" s="71"/>
      <c r="F80" s="71"/>
      <c r="G80" s="71"/>
      <c r="H80" s="71"/>
      <c r="I80" s="188"/>
      <c r="J80" s="71"/>
      <c r="K80" s="71"/>
      <c r="L80" s="69"/>
    </row>
    <row r="81" s="1" customFormat="1" ht="18" customHeight="1">
      <c r="B81" s="43"/>
      <c r="C81" s="73" t="s">
        <v>23</v>
      </c>
      <c r="D81" s="71"/>
      <c r="E81" s="71"/>
      <c r="F81" s="190" t="str">
        <f>F12</f>
        <v>ul.Soudní 988, Praha 4</v>
      </c>
      <c r="G81" s="71"/>
      <c r="H81" s="71"/>
      <c r="I81" s="191" t="s">
        <v>25</v>
      </c>
      <c r="J81" s="82" t="str">
        <f>IF(J12="","",J12)</f>
        <v>26. 7. 2017</v>
      </c>
      <c r="K81" s="71"/>
      <c r="L81" s="69"/>
    </row>
    <row r="82" s="1" customFormat="1" ht="6.96" customHeight="1">
      <c r="B82" s="43"/>
      <c r="C82" s="71"/>
      <c r="D82" s="71"/>
      <c r="E82" s="71"/>
      <c r="F82" s="71"/>
      <c r="G82" s="71"/>
      <c r="H82" s="71"/>
      <c r="I82" s="188"/>
      <c r="J82" s="71"/>
      <c r="K82" s="71"/>
      <c r="L82" s="69"/>
    </row>
    <row r="83" s="1" customFormat="1">
      <c r="B83" s="43"/>
      <c r="C83" s="73" t="s">
        <v>27</v>
      </c>
      <c r="D83" s="71"/>
      <c r="E83" s="71"/>
      <c r="F83" s="190" t="str">
        <f>E15</f>
        <v>Vězeňská služba ČR Soudní 1672/1a, Praha 4</v>
      </c>
      <c r="G83" s="71"/>
      <c r="H83" s="71"/>
      <c r="I83" s="191" t="s">
        <v>33</v>
      </c>
      <c r="J83" s="190" t="str">
        <f>E21</f>
        <v>Arch.Ing. Lubomír Hromádko, Lamačova 858,Praha 5</v>
      </c>
      <c r="K83" s="71"/>
      <c r="L83" s="69"/>
    </row>
    <row r="84" s="1" customFormat="1" ht="14.4" customHeight="1">
      <c r="B84" s="43"/>
      <c r="C84" s="73" t="s">
        <v>31</v>
      </c>
      <c r="D84" s="71"/>
      <c r="E84" s="71"/>
      <c r="F84" s="190" t="str">
        <f>IF(E18="","",E18)</f>
        <v/>
      </c>
      <c r="G84" s="71"/>
      <c r="H84" s="71"/>
      <c r="I84" s="188"/>
      <c r="J84" s="71"/>
      <c r="K84" s="71"/>
      <c r="L84" s="69"/>
    </row>
    <row r="85" s="1" customFormat="1" ht="10.32" customHeight="1">
      <c r="B85" s="43"/>
      <c r="C85" s="71"/>
      <c r="D85" s="71"/>
      <c r="E85" s="71"/>
      <c r="F85" s="71"/>
      <c r="G85" s="71"/>
      <c r="H85" s="71"/>
      <c r="I85" s="188"/>
      <c r="J85" s="71"/>
      <c r="K85" s="71"/>
      <c r="L85" s="69"/>
    </row>
    <row r="86" s="9" customFormat="1" ht="29.28" customHeight="1">
      <c r="B86" s="192"/>
      <c r="C86" s="193" t="s">
        <v>149</v>
      </c>
      <c r="D86" s="194" t="s">
        <v>57</v>
      </c>
      <c r="E86" s="194" t="s">
        <v>53</v>
      </c>
      <c r="F86" s="194" t="s">
        <v>150</v>
      </c>
      <c r="G86" s="194" t="s">
        <v>151</v>
      </c>
      <c r="H86" s="194" t="s">
        <v>152</v>
      </c>
      <c r="I86" s="195" t="s">
        <v>153</v>
      </c>
      <c r="J86" s="194" t="s">
        <v>120</v>
      </c>
      <c r="K86" s="196" t="s">
        <v>154</v>
      </c>
      <c r="L86" s="197"/>
      <c r="M86" s="99" t="s">
        <v>155</v>
      </c>
      <c r="N86" s="100" t="s">
        <v>42</v>
      </c>
      <c r="O86" s="100" t="s">
        <v>156</v>
      </c>
      <c r="P86" s="100" t="s">
        <v>157</v>
      </c>
      <c r="Q86" s="100" t="s">
        <v>158</v>
      </c>
      <c r="R86" s="100" t="s">
        <v>159</v>
      </c>
      <c r="S86" s="100" t="s">
        <v>160</v>
      </c>
      <c r="T86" s="101" t="s">
        <v>161</v>
      </c>
    </row>
    <row r="87" s="1" customFormat="1" ht="29.28" customHeight="1">
      <c r="B87" s="43"/>
      <c r="C87" s="105" t="s">
        <v>121</v>
      </c>
      <c r="D87" s="71"/>
      <c r="E87" s="71"/>
      <c r="F87" s="71"/>
      <c r="G87" s="71"/>
      <c r="H87" s="71"/>
      <c r="I87" s="188"/>
      <c r="J87" s="198">
        <f>BK87</f>
        <v>0</v>
      </c>
      <c r="K87" s="71"/>
      <c r="L87" s="69"/>
      <c r="M87" s="102"/>
      <c r="N87" s="103"/>
      <c r="O87" s="103"/>
      <c r="P87" s="199">
        <f>P88+P122</f>
        <v>0</v>
      </c>
      <c r="Q87" s="103"/>
      <c r="R87" s="199">
        <f>R88+R122</f>
        <v>0.31082944000000001</v>
      </c>
      <c r="S87" s="103"/>
      <c r="T87" s="200">
        <f>T88+T122</f>
        <v>0.77000000000000002</v>
      </c>
      <c r="AT87" s="21" t="s">
        <v>71</v>
      </c>
      <c r="AU87" s="21" t="s">
        <v>122</v>
      </c>
      <c r="BK87" s="201">
        <f>BK88+BK122</f>
        <v>0</v>
      </c>
    </row>
    <row r="88" s="10" customFormat="1" ht="37.44" customHeight="1">
      <c r="B88" s="202"/>
      <c r="C88" s="203"/>
      <c r="D88" s="204" t="s">
        <v>71</v>
      </c>
      <c r="E88" s="205" t="s">
        <v>162</v>
      </c>
      <c r="F88" s="205" t="s">
        <v>163</v>
      </c>
      <c r="G88" s="203"/>
      <c r="H88" s="203"/>
      <c r="I88" s="206"/>
      <c r="J88" s="207">
        <f>BK88</f>
        <v>0</v>
      </c>
      <c r="K88" s="203"/>
      <c r="L88" s="208"/>
      <c r="M88" s="209"/>
      <c r="N88" s="210"/>
      <c r="O88" s="210"/>
      <c r="P88" s="211">
        <f>P89+P91+P99+P101+P106+P113+P120</f>
        <v>0</v>
      </c>
      <c r="Q88" s="210"/>
      <c r="R88" s="211">
        <f>R89+R91+R99+R101+R106+R113+R120</f>
        <v>0.170762</v>
      </c>
      <c r="S88" s="210"/>
      <c r="T88" s="212">
        <f>T89+T91+T99+T101+T106+T113+T120</f>
        <v>0.77000000000000002</v>
      </c>
      <c r="AR88" s="213" t="s">
        <v>80</v>
      </c>
      <c r="AT88" s="214" t="s">
        <v>71</v>
      </c>
      <c r="AU88" s="214" t="s">
        <v>72</v>
      </c>
      <c r="AY88" s="213" t="s">
        <v>164</v>
      </c>
      <c r="BK88" s="215">
        <f>BK89+BK91+BK99+BK101+BK106+BK113+BK120</f>
        <v>0</v>
      </c>
    </row>
    <row r="89" s="10" customFormat="1" ht="19.92" customHeight="1">
      <c r="B89" s="202"/>
      <c r="C89" s="203"/>
      <c r="D89" s="204" t="s">
        <v>71</v>
      </c>
      <c r="E89" s="216" t="s">
        <v>80</v>
      </c>
      <c r="F89" s="216" t="s">
        <v>165</v>
      </c>
      <c r="G89" s="203"/>
      <c r="H89" s="203"/>
      <c r="I89" s="206"/>
      <c r="J89" s="217">
        <f>BK89</f>
        <v>0</v>
      </c>
      <c r="K89" s="203"/>
      <c r="L89" s="208"/>
      <c r="M89" s="209"/>
      <c r="N89" s="210"/>
      <c r="O89" s="210"/>
      <c r="P89" s="211">
        <f>P90</f>
        <v>0</v>
      </c>
      <c r="Q89" s="210"/>
      <c r="R89" s="211">
        <f>R90</f>
        <v>0.00040000000000000002</v>
      </c>
      <c r="S89" s="210"/>
      <c r="T89" s="212">
        <f>T90</f>
        <v>0.77000000000000002</v>
      </c>
      <c r="AR89" s="213" t="s">
        <v>80</v>
      </c>
      <c r="AT89" s="214" t="s">
        <v>71</v>
      </c>
      <c r="AU89" s="214" t="s">
        <v>80</v>
      </c>
      <c r="AY89" s="213" t="s">
        <v>164</v>
      </c>
      <c r="BK89" s="215">
        <f>BK90</f>
        <v>0</v>
      </c>
    </row>
    <row r="90" s="1" customFormat="1" ht="38.25" customHeight="1">
      <c r="B90" s="43"/>
      <c r="C90" s="218" t="s">
        <v>80</v>
      </c>
      <c r="D90" s="218" t="s">
        <v>166</v>
      </c>
      <c r="E90" s="219" t="s">
        <v>167</v>
      </c>
      <c r="F90" s="220" t="s">
        <v>655</v>
      </c>
      <c r="G90" s="221" t="s">
        <v>169</v>
      </c>
      <c r="H90" s="222">
        <v>10</v>
      </c>
      <c r="I90" s="223"/>
      <c r="J90" s="224">
        <f>ROUND(I90*H90,2)</f>
        <v>0</v>
      </c>
      <c r="K90" s="220" t="s">
        <v>170</v>
      </c>
      <c r="L90" s="69"/>
      <c r="M90" s="225" t="s">
        <v>21</v>
      </c>
      <c r="N90" s="226" t="s">
        <v>43</v>
      </c>
      <c r="O90" s="44"/>
      <c r="P90" s="227">
        <f>O90*H90</f>
        <v>0</v>
      </c>
      <c r="Q90" s="227">
        <v>4.0000000000000003E-05</v>
      </c>
      <c r="R90" s="227">
        <f>Q90*H90</f>
        <v>0.00040000000000000002</v>
      </c>
      <c r="S90" s="227">
        <v>0.076999999999999999</v>
      </c>
      <c r="T90" s="228">
        <f>S90*H90</f>
        <v>0.77000000000000002</v>
      </c>
      <c r="AR90" s="21" t="s">
        <v>171</v>
      </c>
      <c r="AT90" s="21" t="s">
        <v>166</v>
      </c>
      <c r="AU90" s="21" t="s">
        <v>82</v>
      </c>
      <c r="AY90" s="21" t="s">
        <v>164</v>
      </c>
      <c r="BE90" s="229">
        <f>IF(N90="základní",J90,0)</f>
        <v>0</v>
      </c>
      <c r="BF90" s="229">
        <f>IF(N90="snížená",J90,0)</f>
        <v>0</v>
      </c>
      <c r="BG90" s="229">
        <f>IF(N90="zákl. přenesená",J90,0)</f>
        <v>0</v>
      </c>
      <c r="BH90" s="229">
        <f>IF(N90="sníž. přenesená",J90,0)</f>
        <v>0</v>
      </c>
      <c r="BI90" s="229">
        <f>IF(N90="nulová",J90,0)</f>
        <v>0</v>
      </c>
      <c r="BJ90" s="21" t="s">
        <v>80</v>
      </c>
      <c r="BK90" s="229">
        <f>ROUND(I90*H90,2)</f>
        <v>0</v>
      </c>
      <c r="BL90" s="21" t="s">
        <v>171</v>
      </c>
      <c r="BM90" s="21" t="s">
        <v>813</v>
      </c>
    </row>
    <row r="91" s="10" customFormat="1" ht="29.88" customHeight="1">
      <c r="B91" s="202"/>
      <c r="C91" s="203"/>
      <c r="D91" s="204" t="s">
        <v>71</v>
      </c>
      <c r="E91" s="216" t="s">
        <v>192</v>
      </c>
      <c r="F91" s="216" t="s">
        <v>265</v>
      </c>
      <c r="G91" s="203"/>
      <c r="H91" s="203"/>
      <c r="I91" s="206"/>
      <c r="J91" s="217">
        <f>BK91</f>
        <v>0</v>
      </c>
      <c r="K91" s="203"/>
      <c r="L91" s="208"/>
      <c r="M91" s="209"/>
      <c r="N91" s="210"/>
      <c r="O91" s="210"/>
      <c r="P91" s="211">
        <f>SUM(P92:P98)</f>
        <v>0</v>
      </c>
      <c r="Q91" s="210"/>
      <c r="R91" s="211">
        <f>SUM(R92:R98)</f>
        <v>0.10634780000000001</v>
      </c>
      <c r="S91" s="210"/>
      <c r="T91" s="212">
        <f>SUM(T92:T98)</f>
        <v>0</v>
      </c>
      <c r="AR91" s="213" t="s">
        <v>80</v>
      </c>
      <c r="AT91" s="214" t="s">
        <v>71</v>
      </c>
      <c r="AU91" s="214" t="s">
        <v>80</v>
      </c>
      <c r="AY91" s="213" t="s">
        <v>164</v>
      </c>
      <c r="BK91" s="215">
        <f>SUM(BK92:BK98)</f>
        <v>0</v>
      </c>
    </row>
    <row r="92" s="1" customFormat="1" ht="25.5" customHeight="1">
      <c r="B92" s="43"/>
      <c r="C92" s="218" t="s">
        <v>82</v>
      </c>
      <c r="D92" s="218" t="s">
        <v>166</v>
      </c>
      <c r="E92" s="219" t="s">
        <v>279</v>
      </c>
      <c r="F92" s="220" t="s">
        <v>280</v>
      </c>
      <c r="G92" s="221" t="s">
        <v>169</v>
      </c>
      <c r="H92" s="222">
        <v>10</v>
      </c>
      <c r="I92" s="223"/>
      <c r="J92" s="224">
        <f>ROUND(I92*H92,2)</f>
        <v>0</v>
      </c>
      <c r="K92" s="220" t="s">
        <v>21</v>
      </c>
      <c r="L92" s="69"/>
      <c r="M92" s="225" t="s">
        <v>21</v>
      </c>
      <c r="N92" s="226" t="s">
        <v>43</v>
      </c>
      <c r="O92" s="44"/>
      <c r="P92" s="227">
        <f>O92*H92</f>
        <v>0</v>
      </c>
      <c r="Q92" s="227">
        <v>0.010200000000000001</v>
      </c>
      <c r="R92" s="227">
        <f>Q92*H92</f>
        <v>0.10200000000000001</v>
      </c>
      <c r="S92" s="227">
        <v>0</v>
      </c>
      <c r="T92" s="228">
        <f>S92*H92</f>
        <v>0</v>
      </c>
      <c r="AR92" s="21" t="s">
        <v>171</v>
      </c>
      <c r="AT92" s="21" t="s">
        <v>166</v>
      </c>
      <c r="AU92" s="21" t="s">
        <v>82</v>
      </c>
      <c r="AY92" s="21" t="s">
        <v>164</v>
      </c>
      <c r="BE92" s="229">
        <f>IF(N92="základní",J92,0)</f>
        <v>0</v>
      </c>
      <c r="BF92" s="229">
        <f>IF(N92="snížená",J92,0)</f>
        <v>0</v>
      </c>
      <c r="BG92" s="229">
        <f>IF(N92="zákl. přenesená",J92,0)</f>
        <v>0</v>
      </c>
      <c r="BH92" s="229">
        <f>IF(N92="sníž. přenesená",J92,0)</f>
        <v>0</v>
      </c>
      <c r="BI92" s="229">
        <f>IF(N92="nulová",J92,0)</f>
        <v>0</v>
      </c>
      <c r="BJ92" s="21" t="s">
        <v>80</v>
      </c>
      <c r="BK92" s="229">
        <f>ROUND(I92*H92,2)</f>
        <v>0</v>
      </c>
      <c r="BL92" s="21" t="s">
        <v>171</v>
      </c>
      <c r="BM92" s="21" t="s">
        <v>814</v>
      </c>
    </row>
    <row r="93" s="1" customFormat="1" ht="25.5" customHeight="1">
      <c r="B93" s="43"/>
      <c r="C93" s="241" t="s">
        <v>178</v>
      </c>
      <c r="D93" s="241" t="s">
        <v>225</v>
      </c>
      <c r="E93" s="242" t="s">
        <v>283</v>
      </c>
      <c r="F93" s="243" t="s">
        <v>284</v>
      </c>
      <c r="G93" s="244" t="s">
        <v>285</v>
      </c>
      <c r="H93" s="245">
        <v>330</v>
      </c>
      <c r="I93" s="246"/>
      <c r="J93" s="247">
        <f>ROUND(I93*H93,2)</f>
        <v>0</v>
      </c>
      <c r="K93" s="243" t="s">
        <v>21</v>
      </c>
      <c r="L93" s="248"/>
      <c r="M93" s="249" t="s">
        <v>21</v>
      </c>
      <c r="N93" s="250" t="s">
        <v>43</v>
      </c>
      <c r="O93" s="44"/>
      <c r="P93" s="227">
        <f>O93*H93</f>
        <v>0</v>
      </c>
      <c r="Q93" s="227">
        <v>0</v>
      </c>
      <c r="R93" s="227">
        <f>Q93*H93</f>
        <v>0</v>
      </c>
      <c r="S93" s="227">
        <v>0</v>
      </c>
      <c r="T93" s="228">
        <f>S93*H93</f>
        <v>0</v>
      </c>
      <c r="AR93" s="21" t="s">
        <v>200</v>
      </c>
      <c r="AT93" s="21" t="s">
        <v>225</v>
      </c>
      <c r="AU93" s="21" t="s">
        <v>82</v>
      </c>
      <c r="AY93" s="21" t="s">
        <v>164</v>
      </c>
      <c r="BE93" s="229">
        <f>IF(N93="základní",J93,0)</f>
        <v>0</v>
      </c>
      <c r="BF93" s="229">
        <f>IF(N93="snížená",J93,0)</f>
        <v>0</v>
      </c>
      <c r="BG93" s="229">
        <f>IF(N93="zákl. přenesená",J93,0)</f>
        <v>0</v>
      </c>
      <c r="BH93" s="229">
        <f>IF(N93="sníž. přenesená",J93,0)</f>
        <v>0</v>
      </c>
      <c r="BI93" s="229">
        <f>IF(N93="nulová",J93,0)</f>
        <v>0</v>
      </c>
      <c r="BJ93" s="21" t="s">
        <v>80</v>
      </c>
      <c r="BK93" s="229">
        <f>ROUND(I93*H93,2)</f>
        <v>0</v>
      </c>
      <c r="BL93" s="21" t="s">
        <v>171</v>
      </c>
      <c r="BM93" s="21" t="s">
        <v>815</v>
      </c>
    </row>
    <row r="94" s="1" customFormat="1" ht="16.5" customHeight="1">
      <c r="B94" s="43"/>
      <c r="C94" s="218" t="s">
        <v>171</v>
      </c>
      <c r="D94" s="218" t="s">
        <v>166</v>
      </c>
      <c r="E94" s="219" t="s">
        <v>288</v>
      </c>
      <c r="F94" s="220" t="s">
        <v>289</v>
      </c>
      <c r="G94" s="221" t="s">
        <v>169</v>
      </c>
      <c r="H94" s="222">
        <v>10</v>
      </c>
      <c r="I94" s="223"/>
      <c r="J94" s="224">
        <f>ROUND(I94*H94,2)</f>
        <v>0</v>
      </c>
      <c r="K94" s="220" t="s">
        <v>21</v>
      </c>
      <c r="L94" s="69"/>
      <c r="M94" s="225" t="s">
        <v>21</v>
      </c>
      <c r="N94" s="226" t="s">
        <v>43</v>
      </c>
      <c r="O94" s="44"/>
      <c r="P94" s="227">
        <f>O94*H94</f>
        <v>0</v>
      </c>
      <c r="Q94" s="227">
        <v>0</v>
      </c>
      <c r="R94" s="227">
        <f>Q94*H94</f>
        <v>0</v>
      </c>
      <c r="S94" s="227">
        <v>0</v>
      </c>
      <c r="T94" s="228">
        <f>S94*H94</f>
        <v>0</v>
      </c>
      <c r="AR94" s="21" t="s">
        <v>171</v>
      </c>
      <c r="AT94" s="21" t="s">
        <v>166</v>
      </c>
      <c r="AU94" s="21" t="s">
        <v>82</v>
      </c>
      <c r="AY94" s="21" t="s">
        <v>164</v>
      </c>
      <c r="BE94" s="229">
        <f>IF(N94="základní",J94,0)</f>
        <v>0</v>
      </c>
      <c r="BF94" s="229">
        <f>IF(N94="snížená",J94,0)</f>
        <v>0</v>
      </c>
      <c r="BG94" s="229">
        <f>IF(N94="zákl. přenesená",J94,0)</f>
        <v>0</v>
      </c>
      <c r="BH94" s="229">
        <f>IF(N94="sníž. přenesená",J94,0)</f>
        <v>0</v>
      </c>
      <c r="BI94" s="229">
        <f>IF(N94="nulová",J94,0)</f>
        <v>0</v>
      </c>
      <c r="BJ94" s="21" t="s">
        <v>80</v>
      </c>
      <c r="BK94" s="229">
        <f>ROUND(I94*H94,2)</f>
        <v>0</v>
      </c>
      <c r="BL94" s="21" t="s">
        <v>171</v>
      </c>
      <c r="BM94" s="21" t="s">
        <v>816</v>
      </c>
    </row>
    <row r="95" s="1" customFormat="1" ht="16.5" customHeight="1">
      <c r="B95" s="43"/>
      <c r="C95" s="241" t="s">
        <v>188</v>
      </c>
      <c r="D95" s="241" t="s">
        <v>225</v>
      </c>
      <c r="E95" s="242" t="s">
        <v>292</v>
      </c>
      <c r="F95" s="243" t="s">
        <v>293</v>
      </c>
      <c r="G95" s="244" t="s">
        <v>285</v>
      </c>
      <c r="H95" s="245">
        <v>60</v>
      </c>
      <c r="I95" s="246"/>
      <c r="J95" s="247">
        <f>ROUND(I95*H95,2)</f>
        <v>0</v>
      </c>
      <c r="K95" s="243" t="s">
        <v>21</v>
      </c>
      <c r="L95" s="248"/>
      <c r="M95" s="249" t="s">
        <v>21</v>
      </c>
      <c r="N95" s="250" t="s">
        <v>43</v>
      </c>
      <c r="O95" s="44"/>
      <c r="P95" s="227">
        <f>O95*H95</f>
        <v>0</v>
      </c>
      <c r="Q95" s="227">
        <v>0</v>
      </c>
      <c r="R95" s="227">
        <f>Q95*H95</f>
        <v>0</v>
      </c>
      <c r="S95" s="227">
        <v>0</v>
      </c>
      <c r="T95" s="228">
        <f>S95*H95</f>
        <v>0</v>
      </c>
      <c r="AR95" s="21" t="s">
        <v>200</v>
      </c>
      <c r="AT95" s="21" t="s">
        <v>225</v>
      </c>
      <c r="AU95" s="21" t="s">
        <v>82</v>
      </c>
      <c r="AY95" s="21" t="s">
        <v>164</v>
      </c>
      <c r="BE95" s="229">
        <f>IF(N95="základní",J95,0)</f>
        <v>0</v>
      </c>
      <c r="BF95" s="229">
        <f>IF(N95="snížená",J95,0)</f>
        <v>0</v>
      </c>
      <c r="BG95" s="229">
        <f>IF(N95="zákl. přenesená",J95,0)</f>
        <v>0</v>
      </c>
      <c r="BH95" s="229">
        <f>IF(N95="sníž. přenesená",J95,0)</f>
        <v>0</v>
      </c>
      <c r="BI95" s="229">
        <f>IF(N95="nulová",J95,0)</f>
        <v>0</v>
      </c>
      <c r="BJ95" s="21" t="s">
        <v>80</v>
      </c>
      <c r="BK95" s="229">
        <f>ROUND(I95*H95,2)</f>
        <v>0</v>
      </c>
      <c r="BL95" s="21" t="s">
        <v>171</v>
      </c>
      <c r="BM95" s="21" t="s">
        <v>817</v>
      </c>
    </row>
    <row r="96" s="1" customFormat="1" ht="25.5" customHeight="1">
      <c r="B96" s="43"/>
      <c r="C96" s="218" t="s">
        <v>192</v>
      </c>
      <c r="D96" s="218" t="s">
        <v>166</v>
      </c>
      <c r="E96" s="219" t="s">
        <v>662</v>
      </c>
      <c r="F96" s="220" t="s">
        <v>663</v>
      </c>
      <c r="G96" s="221" t="s">
        <v>258</v>
      </c>
      <c r="H96" s="222">
        <v>3.3999999999999999</v>
      </c>
      <c r="I96" s="223"/>
      <c r="J96" s="224">
        <f>ROUND(I96*H96,2)</f>
        <v>0</v>
      </c>
      <c r="K96" s="220" t="s">
        <v>170</v>
      </c>
      <c r="L96" s="69"/>
      <c r="M96" s="225" t="s">
        <v>21</v>
      </c>
      <c r="N96" s="226" t="s">
        <v>43</v>
      </c>
      <c r="O96" s="44"/>
      <c r="P96" s="227">
        <f>O96*H96</f>
        <v>0</v>
      </c>
      <c r="Q96" s="227">
        <v>0.0011999999999999999</v>
      </c>
      <c r="R96" s="227">
        <f>Q96*H96</f>
        <v>0.0040799999999999994</v>
      </c>
      <c r="S96" s="227">
        <v>0</v>
      </c>
      <c r="T96" s="228">
        <f>S96*H96</f>
        <v>0</v>
      </c>
      <c r="AR96" s="21" t="s">
        <v>171</v>
      </c>
      <c r="AT96" s="21" t="s">
        <v>166</v>
      </c>
      <c r="AU96" s="21" t="s">
        <v>82</v>
      </c>
      <c r="AY96" s="21" t="s">
        <v>164</v>
      </c>
      <c r="BE96" s="229">
        <f>IF(N96="základní",J96,0)</f>
        <v>0</v>
      </c>
      <c r="BF96" s="229">
        <f>IF(N96="snížená",J96,0)</f>
        <v>0</v>
      </c>
      <c r="BG96" s="229">
        <f>IF(N96="zákl. přenesená",J96,0)</f>
        <v>0</v>
      </c>
      <c r="BH96" s="229">
        <f>IF(N96="sníž. přenesená",J96,0)</f>
        <v>0</v>
      </c>
      <c r="BI96" s="229">
        <f>IF(N96="nulová",J96,0)</f>
        <v>0</v>
      </c>
      <c r="BJ96" s="21" t="s">
        <v>80</v>
      </c>
      <c r="BK96" s="229">
        <f>ROUND(I96*H96,2)</f>
        <v>0</v>
      </c>
      <c r="BL96" s="21" t="s">
        <v>171</v>
      </c>
      <c r="BM96" s="21" t="s">
        <v>818</v>
      </c>
    </row>
    <row r="97" s="1" customFormat="1" ht="16.5" customHeight="1">
      <c r="B97" s="43"/>
      <c r="C97" s="218" t="s">
        <v>196</v>
      </c>
      <c r="D97" s="218" t="s">
        <v>166</v>
      </c>
      <c r="E97" s="219" t="s">
        <v>296</v>
      </c>
      <c r="F97" s="220" t="s">
        <v>297</v>
      </c>
      <c r="G97" s="221" t="s">
        <v>169</v>
      </c>
      <c r="H97" s="222">
        <v>10</v>
      </c>
      <c r="I97" s="223"/>
      <c r="J97" s="224">
        <f>ROUND(I97*H97,2)</f>
        <v>0</v>
      </c>
      <c r="K97" s="220" t="s">
        <v>170</v>
      </c>
      <c r="L97" s="69"/>
      <c r="M97" s="225" t="s">
        <v>21</v>
      </c>
      <c r="N97" s="226" t="s">
        <v>43</v>
      </c>
      <c r="O97" s="44"/>
      <c r="P97" s="227">
        <f>O97*H97</f>
        <v>0</v>
      </c>
      <c r="Q97" s="227">
        <v>0</v>
      </c>
      <c r="R97" s="227">
        <f>Q97*H97</f>
        <v>0</v>
      </c>
      <c r="S97" s="227">
        <v>0</v>
      </c>
      <c r="T97" s="228">
        <f>S97*H97</f>
        <v>0</v>
      </c>
      <c r="AR97" s="21" t="s">
        <v>171</v>
      </c>
      <c r="AT97" s="21" t="s">
        <v>166</v>
      </c>
      <c r="AU97" s="21" t="s">
        <v>82</v>
      </c>
      <c r="AY97" s="21" t="s">
        <v>164</v>
      </c>
      <c r="BE97" s="229">
        <f>IF(N97="základní",J97,0)</f>
        <v>0</v>
      </c>
      <c r="BF97" s="229">
        <f>IF(N97="snížená",J97,0)</f>
        <v>0</v>
      </c>
      <c r="BG97" s="229">
        <f>IF(N97="zákl. přenesená",J97,0)</f>
        <v>0</v>
      </c>
      <c r="BH97" s="229">
        <f>IF(N97="sníž. přenesená",J97,0)</f>
        <v>0</v>
      </c>
      <c r="BI97" s="229">
        <f>IF(N97="nulová",J97,0)</f>
        <v>0</v>
      </c>
      <c r="BJ97" s="21" t="s">
        <v>80</v>
      </c>
      <c r="BK97" s="229">
        <f>ROUND(I97*H97,2)</f>
        <v>0</v>
      </c>
      <c r="BL97" s="21" t="s">
        <v>171</v>
      </c>
      <c r="BM97" s="21" t="s">
        <v>819</v>
      </c>
    </row>
    <row r="98" s="1" customFormat="1" ht="25.5" customHeight="1">
      <c r="B98" s="43"/>
      <c r="C98" s="218" t="s">
        <v>200</v>
      </c>
      <c r="D98" s="218" t="s">
        <v>166</v>
      </c>
      <c r="E98" s="219" t="s">
        <v>300</v>
      </c>
      <c r="F98" s="220" t="s">
        <v>301</v>
      </c>
      <c r="G98" s="221" t="s">
        <v>258</v>
      </c>
      <c r="H98" s="222">
        <v>26.780000000000001</v>
      </c>
      <c r="I98" s="223"/>
      <c r="J98" s="224">
        <f>ROUND(I98*H98,2)</f>
        <v>0</v>
      </c>
      <c r="K98" s="220" t="s">
        <v>170</v>
      </c>
      <c r="L98" s="69"/>
      <c r="M98" s="225" t="s">
        <v>21</v>
      </c>
      <c r="N98" s="226" t="s">
        <v>43</v>
      </c>
      <c r="O98" s="44"/>
      <c r="P98" s="227">
        <f>O98*H98</f>
        <v>0</v>
      </c>
      <c r="Q98" s="227">
        <v>1.0000000000000001E-05</v>
      </c>
      <c r="R98" s="227">
        <f>Q98*H98</f>
        <v>0.00026780000000000006</v>
      </c>
      <c r="S98" s="227">
        <v>0</v>
      </c>
      <c r="T98" s="228">
        <f>S98*H98</f>
        <v>0</v>
      </c>
      <c r="AR98" s="21" t="s">
        <v>171</v>
      </c>
      <c r="AT98" s="21" t="s">
        <v>166</v>
      </c>
      <c r="AU98" s="21" t="s">
        <v>82</v>
      </c>
      <c r="AY98" s="21" t="s">
        <v>164</v>
      </c>
      <c r="BE98" s="229">
        <f>IF(N98="základní",J98,0)</f>
        <v>0</v>
      </c>
      <c r="BF98" s="229">
        <f>IF(N98="snížená",J98,0)</f>
        <v>0</v>
      </c>
      <c r="BG98" s="229">
        <f>IF(N98="zákl. přenesená",J98,0)</f>
        <v>0</v>
      </c>
      <c r="BH98" s="229">
        <f>IF(N98="sníž. přenesená",J98,0)</f>
        <v>0</v>
      </c>
      <c r="BI98" s="229">
        <f>IF(N98="nulová",J98,0)</f>
        <v>0</v>
      </c>
      <c r="BJ98" s="21" t="s">
        <v>80</v>
      </c>
      <c r="BK98" s="229">
        <f>ROUND(I98*H98,2)</f>
        <v>0</v>
      </c>
      <c r="BL98" s="21" t="s">
        <v>171</v>
      </c>
      <c r="BM98" s="21" t="s">
        <v>820</v>
      </c>
    </row>
    <row r="99" s="10" customFormat="1" ht="29.88" customHeight="1">
      <c r="B99" s="202"/>
      <c r="C99" s="203"/>
      <c r="D99" s="204" t="s">
        <v>71</v>
      </c>
      <c r="E99" s="216" t="s">
        <v>580</v>
      </c>
      <c r="F99" s="216" t="s">
        <v>821</v>
      </c>
      <c r="G99" s="203"/>
      <c r="H99" s="203"/>
      <c r="I99" s="206"/>
      <c r="J99" s="217">
        <f>BK99</f>
        <v>0</v>
      </c>
      <c r="K99" s="203"/>
      <c r="L99" s="208"/>
      <c r="M99" s="209"/>
      <c r="N99" s="210"/>
      <c r="O99" s="210"/>
      <c r="P99" s="211">
        <f>P100</f>
        <v>0</v>
      </c>
      <c r="Q99" s="210"/>
      <c r="R99" s="211">
        <f>R100</f>
        <v>0</v>
      </c>
      <c r="S99" s="210"/>
      <c r="T99" s="212">
        <f>T100</f>
        <v>0</v>
      </c>
      <c r="AR99" s="213" t="s">
        <v>80</v>
      </c>
      <c r="AT99" s="214" t="s">
        <v>71</v>
      </c>
      <c r="AU99" s="214" t="s">
        <v>80</v>
      </c>
      <c r="AY99" s="213" t="s">
        <v>164</v>
      </c>
      <c r="BK99" s="215">
        <f>BK100</f>
        <v>0</v>
      </c>
    </row>
    <row r="100" s="1" customFormat="1" ht="25.5" customHeight="1">
      <c r="B100" s="43"/>
      <c r="C100" s="218" t="s">
        <v>206</v>
      </c>
      <c r="D100" s="218" t="s">
        <v>166</v>
      </c>
      <c r="E100" s="219" t="s">
        <v>822</v>
      </c>
      <c r="F100" s="220" t="s">
        <v>823</v>
      </c>
      <c r="G100" s="221" t="s">
        <v>648</v>
      </c>
      <c r="H100" s="222">
        <v>8</v>
      </c>
      <c r="I100" s="223"/>
      <c r="J100" s="224">
        <f>ROUND(I100*H100,2)</f>
        <v>0</v>
      </c>
      <c r="K100" s="220" t="s">
        <v>170</v>
      </c>
      <c r="L100" s="69"/>
      <c r="M100" s="225" t="s">
        <v>21</v>
      </c>
      <c r="N100" s="226" t="s">
        <v>43</v>
      </c>
      <c r="O100" s="44"/>
      <c r="P100" s="227">
        <f>O100*H100</f>
        <v>0</v>
      </c>
      <c r="Q100" s="227">
        <v>0</v>
      </c>
      <c r="R100" s="227">
        <f>Q100*H100</f>
        <v>0</v>
      </c>
      <c r="S100" s="227">
        <v>0</v>
      </c>
      <c r="T100" s="228">
        <f>S100*H100</f>
        <v>0</v>
      </c>
      <c r="AR100" s="21" t="s">
        <v>171</v>
      </c>
      <c r="AT100" s="21" t="s">
        <v>166</v>
      </c>
      <c r="AU100" s="21" t="s">
        <v>82</v>
      </c>
      <c r="AY100" s="21" t="s">
        <v>164</v>
      </c>
      <c r="BE100" s="229">
        <f>IF(N100="základní",J100,0)</f>
        <v>0</v>
      </c>
      <c r="BF100" s="229">
        <f>IF(N100="snížená",J100,0)</f>
        <v>0</v>
      </c>
      <c r="BG100" s="229">
        <f>IF(N100="zákl. přenesená",J100,0)</f>
        <v>0</v>
      </c>
      <c r="BH100" s="229">
        <f>IF(N100="sníž. přenesená",J100,0)</f>
        <v>0</v>
      </c>
      <c r="BI100" s="229">
        <f>IF(N100="nulová",J100,0)</f>
        <v>0</v>
      </c>
      <c r="BJ100" s="21" t="s">
        <v>80</v>
      </c>
      <c r="BK100" s="229">
        <f>ROUND(I100*H100,2)</f>
        <v>0</v>
      </c>
      <c r="BL100" s="21" t="s">
        <v>171</v>
      </c>
      <c r="BM100" s="21" t="s">
        <v>824</v>
      </c>
    </row>
    <row r="101" s="10" customFormat="1" ht="29.88" customHeight="1">
      <c r="B101" s="202"/>
      <c r="C101" s="203"/>
      <c r="D101" s="204" t="s">
        <v>71</v>
      </c>
      <c r="E101" s="216" t="s">
        <v>323</v>
      </c>
      <c r="F101" s="216" t="s">
        <v>324</v>
      </c>
      <c r="G101" s="203"/>
      <c r="H101" s="203"/>
      <c r="I101" s="206"/>
      <c r="J101" s="217">
        <f>BK101</f>
        <v>0</v>
      </c>
      <c r="K101" s="203"/>
      <c r="L101" s="208"/>
      <c r="M101" s="209"/>
      <c r="N101" s="210"/>
      <c r="O101" s="210"/>
      <c r="P101" s="211">
        <f>SUM(P102:P105)</f>
        <v>0</v>
      </c>
      <c r="Q101" s="210"/>
      <c r="R101" s="211">
        <f>SUM(R102:R105)</f>
        <v>0.061850200000000001</v>
      </c>
      <c r="S101" s="210"/>
      <c r="T101" s="212">
        <f>SUM(T102:T105)</f>
        <v>0</v>
      </c>
      <c r="AR101" s="213" t="s">
        <v>80</v>
      </c>
      <c r="AT101" s="214" t="s">
        <v>71</v>
      </c>
      <c r="AU101" s="214" t="s">
        <v>80</v>
      </c>
      <c r="AY101" s="213" t="s">
        <v>164</v>
      </c>
      <c r="BK101" s="215">
        <f>SUM(BK102:BK105)</f>
        <v>0</v>
      </c>
    </row>
    <row r="102" s="1" customFormat="1" ht="38.25" customHeight="1">
      <c r="B102" s="43"/>
      <c r="C102" s="218" t="s">
        <v>212</v>
      </c>
      <c r="D102" s="218" t="s">
        <v>166</v>
      </c>
      <c r="E102" s="219" t="s">
        <v>326</v>
      </c>
      <c r="F102" s="220" t="s">
        <v>327</v>
      </c>
      <c r="G102" s="221" t="s">
        <v>258</v>
      </c>
      <c r="H102" s="222">
        <v>26.780000000000001</v>
      </c>
      <c r="I102" s="223"/>
      <c r="J102" s="224">
        <f>ROUND(I102*H102,2)</f>
        <v>0</v>
      </c>
      <c r="K102" s="220" t="s">
        <v>21</v>
      </c>
      <c r="L102" s="69"/>
      <c r="M102" s="225" t="s">
        <v>21</v>
      </c>
      <c r="N102" s="226" t="s">
        <v>43</v>
      </c>
      <c r="O102" s="44"/>
      <c r="P102" s="227">
        <f>O102*H102</f>
        <v>0</v>
      </c>
      <c r="Q102" s="227">
        <v>9.0000000000000006E-05</v>
      </c>
      <c r="R102" s="227">
        <f>Q102*H102</f>
        <v>0.0024102000000000004</v>
      </c>
      <c r="S102" s="227">
        <v>0</v>
      </c>
      <c r="T102" s="228">
        <f>S102*H102</f>
        <v>0</v>
      </c>
      <c r="AR102" s="21" t="s">
        <v>171</v>
      </c>
      <c r="AT102" s="21" t="s">
        <v>166</v>
      </c>
      <c r="AU102" s="21" t="s">
        <v>82</v>
      </c>
      <c r="AY102" s="21" t="s">
        <v>164</v>
      </c>
      <c r="BE102" s="229">
        <f>IF(N102="základní",J102,0)</f>
        <v>0</v>
      </c>
      <c r="BF102" s="229">
        <f>IF(N102="snížená",J102,0)</f>
        <v>0</v>
      </c>
      <c r="BG102" s="229">
        <f>IF(N102="zákl. přenesená",J102,0)</f>
        <v>0</v>
      </c>
      <c r="BH102" s="229">
        <f>IF(N102="sníž. přenesená",J102,0)</f>
        <v>0</v>
      </c>
      <c r="BI102" s="229">
        <f>IF(N102="nulová",J102,0)</f>
        <v>0</v>
      </c>
      <c r="BJ102" s="21" t="s">
        <v>80</v>
      </c>
      <c r="BK102" s="229">
        <f>ROUND(I102*H102,2)</f>
        <v>0</v>
      </c>
      <c r="BL102" s="21" t="s">
        <v>171</v>
      </c>
      <c r="BM102" s="21" t="s">
        <v>825</v>
      </c>
    </row>
    <row r="103" s="1" customFormat="1" ht="25.5" customHeight="1">
      <c r="B103" s="43"/>
      <c r="C103" s="241" t="s">
        <v>216</v>
      </c>
      <c r="D103" s="241" t="s">
        <v>225</v>
      </c>
      <c r="E103" s="242" t="s">
        <v>330</v>
      </c>
      <c r="F103" s="243" t="s">
        <v>331</v>
      </c>
      <c r="G103" s="244" t="s">
        <v>332</v>
      </c>
      <c r="H103" s="245">
        <v>9</v>
      </c>
      <c r="I103" s="246"/>
      <c r="J103" s="247">
        <f>ROUND(I103*H103,2)</f>
        <v>0</v>
      </c>
      <c r="K103" s="243" t="s">
        <v>21</v>
      </c>
      <c r="L103" s="248"/>
      <c r="M103" s="249" t="s">
        <v>21</v>
      </c>
      <c r="N103" s="250" t="s">
        <v>43</v>
      </c>
      <c r="O103" s="44"/>
      <c r="P103" s="227">
        <f>O103*H103</f>
        <v>0</v>
      </c>
      <c r="Q103" s="227">
        <v>0.00059999999999999995</v>
      </c>
      <c r="R103" s="227">
        <f>Q103*H103</f>
        <v>0.0053999999999999994</v>
      </c>
      <c r="S103" s="227">
        <v>0</v>
      </c>
      <c r="T103" s="228">
        <f>S103*H103</f>
        <v>0</v>
      </c>
      <c r="AR103" s="21" t="s">
        <v>200</v>
      </c>
      <c r="AT103" s="21" t="s">
        <v>225</v>
      </c>
      <c r="AU103" s="21" t="s">
        <v>82</v>
      </c>
      <c r="AY103" s="21" t="s">
        <v>164</v>
      </c>
      <c r="BE103" s="229">
        <f>IF(N103="základní",J103,0)</f>
        <v>0</v>
      </c>
      <c r="BF103" s="229">
        <f>IF(N103="snížená",J103,0)</f>
        <v>0</v>
      </c>
      <c r="BG103" s="229">
        <f>IF(N103="zákl. přenesená",J103,0)</f>
        <v>0</v>
      </c>
      <c r="BH103" s="229">
        <f>IF(N103="sníž. přenesená",J103,0)</f>
        <v>0</v>
      </c>
      <c r="BI103" s="229">
        <f>IF(N103="nulová",J103,0)</f>
        <v>0</v>
      </c>
      <c r="BJ103" s="21" t="s">
        <v>80</v>
      </c>
      <c r="BK103" s="229">
        <f>ROUND(I103*H103,2)</f>
        <v>0</v>
      </c>
      <c r="BL103" s="21" t="s">
        <v>171</v>
      </c>
      <c r="BM103" s="21" t="s">
        <v>826</v>
      </c>
    </row>
    <row r="104" s="1" customFormat="1" ht="25.5" customHeight="1">
      <c r="B104" s="43"/>
      <c r="C104" s="218" t="s">
        <v>221</v>
      </c>
      <c r="D104" s="218" t="s">
        <v>166</v>
      </c>
      <c r="E104" s="219" t="s">
        <v>676</v>
      </c>
      <c r="F104" s="220" t="s">
        <v>677</v>
      </c>
      <c r="G104" s="221" t="s">
        <v>258</v>
      </c>
      <c r="H104" s="222">
        <v>2.7999999999999998</v>
      </c>
      <c r="I104" s="223"/>
      <c r="J104" s="224">
        <f>ROUND(I104*H104,2)</f>
        <v>0</v>
      </c>
      <c r="K104" s="220" t="s">
        <v>21</v>
      </c>
      <c r="L104" s="69"/>
      <c r="M104" s="225" t="s">
        <v>21</v>
      </c>
      <c r="N104" s="226" t="s">
        <v>43</v>
      </c>
      <c r="O104" s="44"/>
      <c r="P104" s="227">
        <f>O104*H104</f>
        <v>0</v>
      </c>
      <c r="Q104" s="227">
        <v>0.0043</v>
      </c>
      <c r="R104" s="227">
        <f>Q104*H104</f>
        <v>0.012039999999999999</v>
      </c>
      <c r="S104" s="227">
        <v>0</v>
      </c>
      <c r="T104" s="228">
        <f>S104*H104</f>
        <v>0</v>
      </c>
      <c r="AR104" s="21" t="s">
        <v>171</v>
      </c>
      <c r="AT104" s="21" t="s">
        <v>166</v>
      </c>
      <c r="AU104" s="21" t="s">
        <v>82</v>
      </c>
      <c r="AY104" s="21" t="s">
        <v>164</v>
      </c>
      <c r="BE104" s="229">
        <f>IF(N104="základní",J104,0)</f>
        <v>0</v>
      </c>
      <c r="BF104" s="229">
        <f>IF(N104="snížená",J104,0)</f>
        <v>0</v>
      </c>
      <c r="BG104" s="229">
        <f>IF(N104="zákl. přenesená",J104,0)</f>
        <v>0</v>
      </c>
      <c r="BH104" s="229">
        <f>IF(N104="sníž. přenesená",J104,0)</f>
        <v>0</v>
      </c>
      <c r="BI104" s="229">
        <f>IF(N104="nulová",J104,0)</f>
        <v>0</v>
      </c>
      <c r="BJ104" s="21" t="s">
        <v>80</v>
      </c>
      <c r="BK104" s="229">
        <f>ROUND(I104*H104,2)</f>
        <v>0</v>
      </c>
      <c r="BL104" s="21" t="s">
        <v>171</v>
      </c>
      <c r="BM104" s="21" t="s">
        <v>827</v>
      </c>
    </row>
    <row r="105" s="1" customFormat="1" ht="25.5" customHeight="1">
      <c r="B105" s="43"/>
      <c r="C105" s="241" t="s">
        <v>176</v>
      </c>
      <c r="D105" s="241" t="s">
        <v>225</v>
      </c>
      <c r="E105" s="242" t="s">
        <v>679</v>
      </c>
      <c r="F105" s="243" t="s">
        <v>677</v>
      </c>
      <c r="G105" s="244" t="s">
        <v>285</v>
      </c>
      <c r="H105" s="245">
        <v>42</v>
      </c>
      <c r="I105" s="246"/>
      <c r="J105" s="247">
        <f>ROUND(I105*H105,2)</f>
        <v>0</v>
      </c>
      <c r="K105" s="243" t="s">
        <v>21</v>
      </c>
      <c r="L105" s="248"/>
      <c r="M105" s="249" t="s">
        <v>21</v>
      </c>
      <c r="N105" s="250" t="s">
        <v>43</v>
      </c>
      <c r="O105" s="44"/>
      <c r="P105" s="227">
        <f>O105*H105</f>
        <v>0</v>
      </c>
      <c r="Q105" s="227">
        <v>0.001</v>
      </c>
      <c r="R105" s="227">
        <f>Q105*H105</f>
        <v>0.042000000000000003</v>
      </c>
      <c r="S105" s="227">
        <v>0</v>
      </c>
      <c r="T105" s="228">
        <f>S105*H105</f>
        <v>0</v>
      </c>
      <c r="AR105" s="21" t="s">
        <v>200</v>
      </c>
      <c r="AT105" s="21" t="s">
        <v>225</v>
      </c>
      <c r="AU105" s="21" t="s">
        <v>82</v>
      </c>
      <c r="AY105" s="21" t="s">
        <v>164</v>
      </c>
      <c r="BE105" s="229">
        <f>IF(N105="základní",J105,0)</f>
        <v>0</v>
      </c>
      <c r="BF105" s="229">
        <f>IF(N105="snížená",J105,0)</f>
        <v>0</v>
      </c>
      <c r="BG105" s="229">
        <f>IF(N105="zákl. přenesená",J105,0)</f>
        <v>0</v>
      </c>
      <c r="BH105" s="229">
        <f>IF(N105="sníž. přenesená",J105,0)</f>
        <v>0</v>
      </c>
      <c r="BI105" s="229">
        <f>IF(N105="nulová",J105,0)</f>
        <v>0</v>
      </c>
      <c r="BJ105" s="21" t="s">
        <v>80</v>
      </c>
      <c r="BK105" s="229">
        <f>ROUND(I105*H105,2)</f>
        <v>0</v>
      </c>
      <c r="BL105" s="21" t="s">
        <v>171</v>
      </c>
      <c r="BM105" s="21" t="s">
        <v>828</v>
      </c>
    </row>
    <row r="106" s="10" customFormat="1" ht="29.88" customHeight="1">
      <c r="B106" s="202"/>
      <c r="C106" s="203"/>
      <c r="D106" s="204" t="s">
        <v>71</v>
      </c>
      <c r="E106" s="216" t="s">
        <v>334</v>
      </c>
      <c r="F106" s="216" t="s">
        <v>335</v>
      </c>
      <c r="G106" s="203"/>
      <c r="H106" s="203"/>
      <c r="I106" s="206"/>
      <c r="J106" s="217">
        <f>BK106</f>
        <v>0</v>
      </c>
      <c r="K106" s="203"/>
      <c r="L106" s="208"/>
      <c r="M106" s="209"/>
      <c r="N106" s="210"/>
      <c r="O106" s="210"/>
      <c r="P106" s="211">
        <f>SUM(P107:P112)</f>
        <v>0</v>
      </c>
      <c r="Q106" s="210"/>
      <c r="R106" s="211">
        <f>SUM(R107:R112)</f>
        <v>0.0021640000000000001</v>
      </c>
      <c r="S106" s="210"/>
      <c r="T106" s="212">
        <f>SUM(T107:T112)</f>
        <v>0</v>
      </c>
      <c r="AR106" s="213" t="s">
        <v>80</v>
      </c>
      <c r="AT106" s="214" t="s">
        <v>71</v>
      </c>
      <c r="AU106" s="214" t="s">
        <v>80</v>
      </c>
      <c r="AY106" s="213" t="s">
        <v>164</v>
      </c>
      <c r="BK106" s="215">
        <f>SUM(BK107:BK112)</f>
        <v>0</v>
      </c>
    </row>
    <row r="107" s="1" customFormat="1" ht="63.75" customHeight="1">
      <c r="B107" s="43"/>
      <c r="C107" s="218" t="s">
        <v>230</v>
      </c>
      <c r="D107" s="218" t="s">
        <v>166</v>
      </c>
      <c r="E107" s="219" t="s">
        <v>353</v>
      </c>
      <c r="F107" s="220" t="s">
        <v>354</v>
      </c>
      <c r="G107" s="221" t="s">
        <v>169</v>
      </c>
      <c r="H107" s="222">
        <v>41.600000000000001</v>
      </c>
      <c r="I107" s="223"/>
      <c r="J107" s="224">
        <f>ROUND(I107*H107,2)</f>
        <v>0</v>
      </c>
      <c r="K107" s="220" t="s">
        <v>170</v>
      </c>
      <c r="L107" s="69"/>
      <c r="M107" s="225" t="s">
        <v>21</v>
      </c>
      <c r="N107" s="226" t="s">
        <v>43</v>
      </c>
      <c r="O107" s="44"/>
      <c r="P107" s="227">
        <f>O107*H107</f>
        <v>0</v>
      </c>
      <c r="Q107" s="227">
        <v>4.0000000000000003E-05</v>
      </c>
      <c r="R107" s="227">
        <f>Q107*H107</f>
        <v>0.0016640000000000001</v>
      </c>
      <c r="S107" s="227">
        <v>0</v>
      </c>
      <c r="T107" s="228">
        <f>S107*H107</f>
        <v>0</v>
      </c>
      <c r="AR107" s="21" t="s">
        <v>171</v>
      </c>
      <c r="AT107" s="21" t="s">
        <v>166</v>
      </c>
      <c r="AU107" s="21" t="s">
        <v>82</v>
      </c>
      <c r="AY107" s="21" t="s">
        <v>164</v>
      </c>
      <c r="BE107" s="229">
        <f>IF(N107="základní",J107,0)</f>
        <v>0</v>
      </c>
      <c r="BF107" s="229">
        <f>IF(N107="snížená",J107,0)</f>
        <v>0</v>
      </c>
      <c r="BG107" s="229">
        <f>IF(N107="zákl. přenesená",J107,0)</f>
        <v>0</v>
      </c>
      <c r="BH107" s="229">
        <f>IF(N107="sníž. přenesená",J107,0)</f>
        <v>0</v>
      </c>
      <c r="BI107" s="229">
        <f>IF(N107="nulová",J107,0)</f>
        <v>0</v>
      </c>
      <c r="BJ107" s="21" t="s">
        <v>80</v>
      </c>
      <c r="BK107" s="229">
        <f>ROUND(I107*H107,2)</f>
        <v>0</v>
      </c>
      <c r="BL107" s="21" t="s">
        <v>171</v>
      </c>
      <c r="BM107" s="21" t="s">
        <v>829</v>
      </c>
    </row>
    <row r="108" s="1" customFormat="1" ht="25.5" customHeight="1">
      <c r="B108" s="43"/>
      <c r="C108" s="218" t="s">
        <v>10</v>
      </c>
      <c r="D108" s="218" t="s">
        <v>166</v>
      </c>
      <c r="E108" s="219" t="s">
        <v>341</v>
      </c>
      <c r="F108" s="220" t="s">
        <v>342</v>
      </c>
      <c r="G108" s="221" t="s">
        <v>169</v>
      </c>
      <c r="H108" s="222">
        <v>41.600000000000001</v>
      </c>
      <c r="I108" s="223"/>
      <c r="J108" s="224">
        <f>ROUND(I108*H108,2)</f>
        <v>0</v>
      </c>
      <c r="K108" s="220" t="s">
        <v>170</v>
      </c>
      <c r="L108" s="69"/>
      <c r="M108" s="225" t="s">
        <v>21</v>
      </c>
      <c r="N108" s="226" t="s">
        <v>43</v>
      </c>
      <c r="O108" s="44"/>
      <c r="P108" s="227">
        <f>O108*H108</f>
        <v>0</v>
      </c>
      <c r="Q108" s="227">
        <v>0</v>
      </c>
      <c r="R108" s="227">
        <f>Q108*H108</f>
        <v>0</v>
      </c>
      <c r="S108" s="227">
        <v>0</v>
      </c>
      <c r="T108" s="228">
        <f>S108*H108</f>
        <v>0</v>
      </c>
      <c r="AR108" s="21" t="s">
        <v>171</v>
      </c>
      <c r="AT108" s="21" t="s">
        <v>166</v>
      </c>
      <c r="AU108" s="21" t="s">
        <v>82</v>
      </c>
      <c r="AY108" s="21" t="s">
        <v>164</v>
      </c>
      <c r="BE108" s="229">
        <f>IF(N108="základní",J108,0)</f>
        <v>0</v>
      </c>
      <c r="BF108" s="229">
        <f>IF(N108="snížená",J108,0)</f>
        <v>0</v>
      </c>
      <c r="BG108" s="229">
        <f>IF(N108="zákl. přenesená",J108,0)</f>
        <v>0</v>
      </c>
      <c r="BH108" s="229">
        <f>IF(N108="sníž. přenesená",J108,0)</f>
        <v>0</v>
      </c>
      <c r="BI108" s="229">
        <f>IF(N108="nulová",J108,0)</f>
        <v>0</v>
      </c>
      <c r="BJ108" s="21" t="s">
        <v>80</v>
      </c>
      <c r="BK108" s="229">
        <f>ROUND(I108*H108,2)</f>
        <v>0</v>
      </c>
      <c r="BL108" s="21" t="s">
        <v>171</v>
      </c>
      <c r="BM108" s="21" t="s">
        <v>830</v>
      </c>
    </row>
    <row r="109" s="1" customFormat="1" ht="25.5" customHeight="1">
      <c r="B109" s="43"/>
      <c r="C109" s="218" t="s">
        <v>183</v>
      </c>
      <c r="D109" s="218" t="s">
        <v>166</v>
      </c>
      <c r="E109" s="219" t="s">
        <v>345</v>
      </c>
      <c r="F109" s="220" t="s">
        <v>346</v>
      </c>
      <c r="G109" s="221" t="s">
        <v>169</v>
      </c>
      <c r="H109" s="222">
        <v>10</v>
      </c>
      <c r="I109" s="223"/>
      <c r="J109" s="224">
        <f>ROUND(I109*H109,2)</f>
        <v>0</v>
      </c>
      <c r="K109" s="220" t="s">
        <v>170</v>
      </c>
      <c r="L109" s="69"/>
      <c r="M109" s="225" t="s">
        <v>21</v>
      </c>
      <c r="N109" s="226" t="s">
        <v>43</v>
      </c>
      <c r="O109" s="44"/>
      <c r="P109" s="227">
        <f>O109*H109</f>
        <v>0</v>
      </c>
      <c r="Q109" s="227">
        <v>0</v>
      </c>
      <c r="R109" s="227">
        <f>Q109*H109</f>
        <v>0</v>
      </c>
      <c r="S109" s="227">
        <v>0</v>
      </c>
      <c r="T109" s="228">
        <f>S109*H109</f>
        <v>0</v>
      </c>
      <c r="AR109" s="21" t="s">
        <v>171</v>
      </c>
      <c r="AT109" s="21" t="s">
        <v>166</v>
      </c>
      <c r="AU109" s="21" t="s">
        <v>82</v>
      </c>
      <c r="AY109" s="21" t="s">
        <v>164</v>
      </c>
      <c r="BE109" s="229">
        <f>IF(N109="základní",J109,0)</f>
        <v>0</v>
      </c>
      <c r="BF109" s="229">
        <f>IF(N109="snížená",J109,0)</f>
        <v>0</v>
      </c>
      <c r="BG109" s="229">
        <f>IF(N109="zákl. přenesená",J109,0)</f>
        <v>0</v>
      </c>
      <c r="BH109" s="229">
        <f>IF(N109="sníž. přenesená",J109,0)</f>
        <v>0</v>
      </c>
      <c r="BI109" s="229">
        <f>IF(N109="nulová",J109,0)</f>
        <v>0</v>
      </c>
      <c r="BJ109" s="21" t="s">
        <v>80</v>
      </c>
      <c r="BK109" s="229">
        <f>ROUND(I109*H109,2)</f>
        <v>0</v>
      </c>
      <c r="BL109" s="21" t="s">
        <v>171</v>
      </c>
      <c r="BM109" s="21" t="s">
        <v>831</v>
      </c>
    </row>
    <row r="110" s="1" customFormat="1" ht="16.5" customHeight="1">
      <c r="B110" s="43"/>
      <c r="C110" s="241" t="s">
        <v>210</v>
      </c>
      <c r="D110" s="241" t="s">
        <v>225</v>
      </c>
      <c r="E110" s="242" t="s">
        <v>349</v>
      </c>
      <c r="F110" s="243" t="s">
        <v>350</v>
      </c>
      <c r="G110" s="244" t="s">
        <v>263</v>
      </c>
      <c r="H110" s="245">
        <v>0.5</v>
      </c>
      <c r="I110" s="246"/>
      <c r="J110" s="247">
        <f>ROUND(I110*H110,2)</f>
        <v>0</v>
      </c>
      <c r="K110" s="243" t="s">
        <v>21</v>
      </c>
      <c r="L110" s="248"/>
      <c r="M110" s="249" t="s">
        <v>21</v>
      </c>
      <c r="N110" s="250" t="s">
        <v>43</v>
      </c>
      <c r="O110" s="44"/>
      <c r="P110" s="227">
        <f>O110*H110</f>
        <v>0</v>
      </c>
      <c r="Q110" s="227">
        <v>0.001</v>
      </c>
      <c r="R110" s="227">
        <f>Q110*H110</f>
        <v>0.00050000000000000001</v>
      </c>
      <c r="S110" s="227">
        <v>0</v>
      </c>
      <c r="T110" s="228">
        <f>S110*H110</f>
        <v>0</v>
      </c>
      <c r="AR110" s="21" t="s">
        <v>200</v>
      </c>
      <c r="AT110" s="21" t="s">
        <v>225</v>
      </c>
      <c r="AU110" s="21" t="s">
        <v>82</v>
      </c>
      <c r="AY110" s="21" t="s">
        <v>164</v>
      </c>
      <c r="BE110" s="229">
        <f>IF(N110="základní",J110,0)</f>
        <v>0</v>
      </c>
      <c r="BF110" s="229">
        <f>IF(N110="snížená",J110,0)</f>
        <v>0</v>
      </c>
      <c r="BG110" s="229">
        <f>IF(N110="zákl. přenesená",J110,0)</f>
        <v>0</v>
      </c>
      <c r="BH110" s="229">
        <f>IF(N110="sníž. přenesená",J110,0)</f>
        <v>0</v>
      </c>
      <c r="BI110" s="229">
        <f>IF(N110="nulová",J110,0)</f>
        <v>0</v>
      </c>
      <c r="BJ110" s="21" t="s">
        <v>80</v>
      </c>
      <c r="BK110" s="229">
        <f>ROUND(I110*H110,2)</f>
        <v>0</v>
      </c>
      <c r="BL110" s="21" t="s">
        <v>171</v>
      </c>
      <c r="BM110" s="21" t="s">
        <v>832</v>
      </c>
    </row>
    <row r="111" s="1" customFormat="1" ht="25.5" customHeight="1">
      <c r="B111" s="43"/>
      <c r="C111" s="218" t="s">
        <v>243</v>
      </c>
      <c r="D111" s="218" t="s">
        <v>166</v>
      </c>
      <c r="E111" s="219" t="s">
        <v>670</v>
      </c>
      <c r="F111" s="220" t="s">
        <v>671</v>
      </c>
      <c r="G111" s="221" t="s">
        <v>169</v>
      </c>
      <c r="H111" s="222">
        <v>2.0800000000000001</v>
      </c>
      <c r="I111" s="223"/>
      <c r="J111" s="224">
        <f>ROUND(I111*H111,2)</f>
        <v>0</v>
      </c>
      <c r="K111" s="220" t="s">
        <v>170</v>
      </c>
      <c r="L111" s="69"/>
      <c r="M111" s="225" t="s">
        <v>21</v>
      </c>
      <c r="N111" s="226" t="s">
        <v>43</v>
      </c>
      <c r="O111" s="44"/>
      <c r="P111" s="227">
        <f>O111*H111</f>
        <v>0</v>
      </c>
      <c r="Q111" s="227">
        <v>0</v>
      </c>
      <c r="R111" s="227">
        <f>Q111*H111</f>
        <v>0</v>
      </c>
      <c r="S111" s="227">
        <v>0</v>
      </c>
      <c r="T111" s="228">
        <f>S111*H111</f>
        <v>0</v>
      </c>
      <c r="AR111" s="21" t="s">
        <v>171</v>
      </c>
      <c r="AT111" s="21" t="s">
        <v>166</v>
      </c>
      <c r="AU111" s="21" t="s">
        <v>82</v>
      </c>
      <c r="AY111" s="21" t="s">
        <v>164</v>
      </c>
      <c r="BE111" s="229">
        <f>IF(N111="základní",J111,0)</f>
        <v>0</v>
      </c>
      <c r="BF111" s="229">
        <f>IF(N111="snížená",J111,0)</f>
        <v>0</v>
      </c>
      <c r="BG111" s="229">
        <f>IF(N111="zákl. přenesená",J111,0)</f>
        <v>0</v>
      </c>
      <c r="BH111" s="229">
        <f>IF(N111="sníž. přenesená",J111,0)</f>
        <v>0</v>
      </c>
      <c r="BI111" s="229">
        <f>IF(N111="nulová",J111,0)</f>
        <v>0</v>
      </c>
      <c r="BJ111" s="21" t="s">
        <v>80</v>
      </c>
      <c r="BK111" s="229">
        <f>ROUND(I111*H111,2)</f>
        <v>0</v>
      </c>
      <c r="BL111" s="21" t="s">
        <v>171</v>
      </c>
      <c r="BM111" s="21" t="s">
        <v>833</v>
      </c>
    </row>
    <row r="112" s="1" customFormat="1" ht="16.5" customHeight="1">
      <c r="B112" s="43"/>
      <c r="C112" s="218" t="s">
        <v>247</v>
      </c>
      <c r="D112" s="218" t="s">
        <v>166</v>
      </c>
      <c r="E112" s="219" t="s">
        <v>729</v>
      </c>
      <c r="F112" s="220" t="s">
        <v>730</v>
      </c>
      <c r="G112" s="221" t="s">
        <v>258</v>
      </c>
      <c r="H112" s="222">
        <v>10.4</v>
      </c>
      <c r="I112" s="223"/>
      <c r="J112" s="224">
        <f>ROUND(I112*H112,2)</f>
        <v>0</v>
      </c>
      <c r="K112" s="220" t="s">
        <v>170</v>
      </c>
      <c r="L112" s="69"/>
      <c r="M112" s="225" t="s">
        <v>21</v>
      </c>
      <c r="N112" s="226" t="s">
        <v>43</v>
      </c>
      <c r="O112" s="44"/>
      <c r="P112" s="227">
        <f>O112*H112</f>
        <v>0</v>
      </c>
      <c r="Q112" s="227">
        <v>0</v>
      </c>
      <c r="R112" s="227">
        <f>Q112*H112</f>
        <v>0</v>
      </c>
      <c r="S112" s="227">
        <v>0</v>
      </c>
      <c r="T112" s="228">
        <f>S112*H112</f>
        <v>0</v>
      </c>
      <c r="AR112" s="21" t="s">
        <v>171</v>
      </c>
      <c r="AT112" s="21" t="s">
        <v>166</v>
      </c>
      <c r="AU112" s="21" t="s">
        <v>82</v>
      </c>
      <c r="AY112" s="21" t="s">
        <v>164</v>
      </c>
      <c r="BE112" s="229">
        <f>IF(N112="základní",J112,0)</f>
        <v>0</v>
      </c>
      <c r="BF112" s="229">
        <f>IF(N112="snížená",J112,0)</f>
        <v>0</v>
      </c>
      <c r="BG112" s="229">
        <f>IF(N112="zákl. přenesená",J112,0)</f>
        <v>0</v>
      </c>
      <c r="BH112" s="229">
        <f>IF(N112="sníž. přenesená",J112,0)</f>
        <v>0</v>
      </c>
      <c r="BI112" s="229">
        <f>IF(N112="nulová",J112,0)</f>
        <v>0</v>
      </c>
      <c r="BJ112" s="21" t="s">
        <v>80</v>
      </c>
      <c r="BK112" s="229">
        <f>ROUND(I112*H112,2)</f>
        <v>0</v>
      </c>
      <c r="BL112" s="21" t="s">
        <v>171</v>
      </c>
      <c r="BM112" s="21" t="s">
        <v>834</v>
      </c>
    </row>
    <row r="113" s="10" customFormat="1" ht="29.88" customHeight="1">
      <c r="B113" s="202"/>
      <c r="C113" s="203"/>
      <c r="D113" s="204" t="s">
        <v>71</v>
      </c>
      <c r="E113" s="216" t="s">
        <v>402</v>
      </c>
      <c r="F113" s="216" t="s">
        <v>403</v>
      </c>
      <c r="G113" s="203"/>
      <c r="H113" s="203"/>
      <c r="I113" s="206"/>
      <c r="J113" s="217">
        <f>BK113</f>
        <v>0</v>
      </c>
      <c r="K113" s="203"/>
      <c r="L113" s="208"/>
      <c r="M113" s="209"/>
      <c r="N113" s="210"/>
      <c r="O113" s="210"/>
      <c r="P113" s="211">
        <f>SUM(P114:P119)</f>
        <v>0</v>
      </c>
      <c r="Q113" s="210"/>
      <c r="R113" s="211">
        <f>SUM(R114:R119)</f>
        <v>0</v>
      </c>
      <c r="S113" s="210"/>
      <c r="T113" s="212">
        <f>SUM(T114:T119)</f>
        <v>0</v>
      </c>
      <c r="AR113" s="213" t="s">
        <v>80</v>
      </c>
      <c r="AT113" s="214" t="s">
        <v>71</v>
      </c>
      <c r="AU113" s="214" t="s">
        <v>80</v>
      </c>
      <c r="AY113" s="213" t="s">
        <v>164</v>
      </c>
      <c r="BK113" s="215">
        <f>SUM(BK114:BK119)</f>
        <v>0</v>
      </c>
    </row>
    <row r="114" s="1" customFormat="1" ht="25.5" customHeight="1">
      <c r="B114" s="43"/>
      <c r="C114" s="218" t="s">
        <v>251</v>
      </c>
      <c r="D114" s="218" t="s">
        <v>166</v>
      </c>
      <c r="E114" s="219" t="s">
        <v>405</v>
      </c>
      <c r="F114" s="220" t="s">
        <v>406</v>
      </c>
      <c r="G114" s="221" t="s">
        <v>219</v>
      </c>
      <c r="H114" s="222">
        <v>0.77000000000000002</v>
      </c>
      <c r="I114" s="223"/>
      <c r="J114" s="224">
        <f>ROUND(I114*H114,2)</f>
        <v>0</v>
      </c>
      <c r="K114" s="220" t="s">
        <v>170</v>
      </c>
      <c r="L114" s="69"/>
      <c r="M114" s="225" t="s">
        <v>21</v>
      </c>
      <c r="N114" s="226" t="s">
        <v>43</v>
      </c>
      <c r="O114" s="44"/>
      <c r="P114" s="227">
        <f>O114*H114</f>
        <v>0</v>
      </c>
      <c r="Q114" s="227">
        <v>0</v>
      </c>
      <c r="R114" s="227">
        <f>Q114*H114</f>
        <v>0</v>
      </c>
      <c r="S114" s="227">
        <v>0</v>
      </c>
      <c r="T114" s="228">
        <f>S114*H114</f>
        <v>0</v>
      </c>
      <c r="AR114" s="21" t="s">
        <v>171</v>
      </c>
      <c r="AT114" s="21" t="s">
        <v>166</v>
      </c>
      <c r="AU114" s="21" t="s">
        <v>82</v>
      </c>
      <c r="AY114" s="21" t="s">
        <v>164</v>
      </c>
      <c r="BE114" s="229">
        <f>IF(N114="základní",J114,0)</f>
        <v>0</v>
      </c>
      <c r="BF114" s="229">
        <f>IF(N114="snížená",J114,0)</f>
        <v>0</v>
      </c>
      <c r="BG114" s="229">
        <f>IF(N114="zákl. přenesená",J114,0)</f>
        <v>0</v>
      </c>
      <c r="BH114" s="229">
        <f>IF(N114="sníž. přenesená",J114,0)</f>
        <v>0</v>
      </c>
      <c r="BI114" s="229">
        <f>IF(N114="nulová",J114,0)</f>
        <v>0</v>
      </c>
      <c r="BJ114" s="21" t="s">
        <v>80</v>
      </c>
      <c r="BK114" s="229">
        <f>ROUND(I114*H114,2)</f>
        <v>0</v>
      </c>
      <c r="BL114" s="21" t="s">
        <v>171</v>
      </c>
      <c r="BM114" s="21" t="s">
        <v>835</v>
      </c>
    </row>
    <row r="115" s="1" customFormat="1" ht="25.5" customHeight="1">
      <c r="B115" s="43"/>
      <c r="C115" s="218" t="s">
        <v>9</v>
      </c>
      <c r="D115" s="218" t="s">
        <v>166</v>
      </c>
      <c r="E115" s="219" t="s">
        <v>409</v>
      </c>
      <c r="F115" s="220" t="s">
        <v>410</v>
      </c>
      <c r="G115" s="221" t="s">
        <v>219</v>
      </c>
      <c r="H115" s="222">
        <v>0.77000000000000002</v>
      </c>
      <c r="I115" s="223"/>
      <c r="J115" s="224">
        <f>ROUND(I115*H115,2)</f>
        <v>0</v>
      </c>
      <c r="K115" s="220" t="s">
        <v>170</v>
      </c>
      <c r="L115" s="69"/>
      <c r="M115" s="225" t="s">
        <v>21</v>
      </c>
      <c r="N115" s="226" t="s">
        <v>43</v>
      </c>
      <c r="O115" s="44"/>
      <c r="P115" s="227">
        <f>O115*H115</f>
        <v>0</v>
      </c>
      <c r="Q115" s="227">
        <v>0</v>
      </c>
      <c r="R115" s="227">
        <f>Q115*H115</f>
        <v>0</v>
      </c>
      <c r="S115" s="227">
        <v>0</v>
      </c>
      <c r="T115" s="228">
        <f>S115*H115</f>
        <v>0</v>
      </c>
      <c r="AR115" s="21" t="s">
        <v>171</v>
      </c>
      <c r="AT115" s="21" t="s">
        <v>166</v>
      </c>
      <c r="AU115" s="21" t="s">
        <v>82</v>
      </c>
      <c r="AY115" s="21" t="s">
        <v>164</v>
      </c>
      <c r="BE115" s="229">
        <f>IF(N115="základní",J115,0)</f>
        <v>0</v>
      </c>
      <c r="BF115" s="229">
        <f>IF(N115="snížená",J115,0)</f>
        <v>0</v>
      </c>
      <c r="BG115" s="229">
        <f>IF(N115="zákl. přenesená",J115,0)</f>
        <v>0</v>
      </c>
      <c r="BH115" s="229">
        <f>IF(N115="sníž. přenesená",J115,0)</f>
        <v>0</v>
      </c>
      <c r="BI115" s="229">
        <f>IF(N115="nulová",J115,0)</f>
        <v>0</v>
      </c>
      <c r="BJ115" s="21" t="s">
        <v>80</v>
      </c>
      <c r="BK115" s="229">
        <f>ROUND(I115*H115,2)</f>
        <v>0</v>
      </c>
      <c r="BL115" s="21" t="s">
        <v>171</v>
      </c>
      <c r="BM115" s="21" t="s">
        <v>836</v>
      </c>
    </row>
    <row r="116" s="1" customFormat="1" ht="25.5" customHeight="1">
      <c r="B116" s="43"/>
      <c r="C116" s="218" t="s">
        <v>260</v>
      </c>
      <c r="D116" s="218" t="s">
        <v>166</v>
      </c>
      <c r="E116" s="219" t="s">
        <v>413</v>
      </c>
      <c r="F116" s="220" t="s">
        <v>414</v>
      </c>
      <c r="G116" s="221" t="s">
        <v>219</v>
      </c>
      <c r="H116" s="222">
        <v>7.7000000000000002</v>
      </c>
      <c r="I116" s="223"/>
      <c r="J116" s="224">
        <f>ROUND(I116*H116,2)</f>
        <v>0</v>
      </c>
      <c r="K116" s="220" t="s">
        <v>170</v>
      </c>
      <c r="L116" s="69"/>
      <c r="M116" s="225" t="s">
        <v>21</v>
      </c>
      <c r="N116" s="226" t="s">
        <v>43</v>
      </c>
      <c r="O116" s="44"/>
      <c r="P116" s="227">
        <f>O116*H116</f>
        <v>0</v>
      </c>
      <c r="Q116" s="227">
        <v>0</v>
      </c>
      <c r="R116" s="227">
        <f>Q116*H116</f>
        <v>0</v>
      </c>
      <c r="S116" s="227">
        <v>0</v>
      </c>
      <c r="T116" s="228">
        <f>S116*H116</f>
        <v>0</v>
      </c>
      <c r="AR116" s="21" t="s">
        <v>171</v>
      </c>
      <c r="AT116" s="21" t="s">
        <v>166</v>
      </c>
      <c r="AU116" s="21" t="s">
        <v>82</v>
      </c>
      <c r="AY116" s="21" t="s">
        <v>164</v>
      </c>
      <c r="BE116" s="229">
        <f>IF(N116="základní",J116,0)</f>
        <v>0</v>
      </c>
      <c r="BF116" s="229">
        <f>IF(N116="snížená",J116,0)</f>
        <v>0</v>
      </c>
      <c r="BG116" s="229">
        <f>IF(N116="zákl. přenesená",J116,0)</f>
        <v>0</v>
      </c>
      <c r="BH116" s="229">
        <f>IF(N116="sníž. přenesená",J116,0)</f>
        <v>0</v>
      </c>
      <c r="BI116" s="229">
        <f>IF(N116="nulová",J116,0)</f>
        <v>0</v>
      </c>
      <c r="BJ116" s="21" t="s">
        <v>80</v>
      </c>
      <c r="BK116" s="229">
        <f>ROUND(I116*H116,2)</f>
        <v>0</v>
      </c>
      <c r="BL116" s="21" t="s">
        <v>171</v>
      </c>
      <c r="BM116" s="21" t="s">
        <v>837</v>
      </c>
    </row>
    <row r="117" s="11" customFormat="1">
      <c r="B117" s="230"/>
      <c r="C117" s="231"/>
      <c r="D117" s="232" t="s">
        <v>204</v>
      </c>
      <c r="E117" s="231"/>
      <c r="F117" s="233" t="s">
        <v>838</v>
      </c>
      <c r="G117" s="231"/>
      <c r="H117" s="234">
        <v>7.7000000000000002</v>
      </c>
      <c r="I117" s="235"/>
      <c r="J117" s="231"/>
      <c r="K117" s="231"/>
      <c r="L117" s="236"/>
      <c r="M117" s="237"/>
      <c r="N117" s="238"/>
      <c r="O117" s="238"/>
      <c r="P117" s="238"/>
      <c r="Q117" s="238"/>
      <c r="R117" s="238"/>
      <c r="S117" s="238"/>
      <c r="T117" s="239"/>
      <c r="AT117" s="240" t="s">
        <v>204</v>
      </c>
      <c r="AU117" s="240" t="s">
        <v>82</v>
      </c>
      <c r="AV117" s="11" t="s">
        <v>82</v>
      </c>
      <c r="AW117" s="11" t="s">
        <v>6</v>
      </c>
      <c r="AX117" s="11" t="s">
        <v>80</v>
      </c>
      <c r="AY117" s="240" t="s">
        <v>164</v>
      </c>
    </row>
    <row r="118" s="1" customFormat="1" ht="16.5" customHeight="1">
      <c r="B118" s="43"/>
      <c r="C118" s="218" t="s">
        <v>266</v>
      </c>
      <c r="D118" s="218" t="s">
        <v>166</v>
      </c>
      <c r="E118" s="219" t="s">
        <v>418</v>
      </c>
      <c r="F118" s="220" t="s">
        <v>419</v>
      </c>
      <c r="G118" s="221" t="s">
        <v>219</v>
      </c>
      <c r="H118" s="222">
        <v>0.77000000000000002</v>
      </c>
      <c r="I118" s="223"/>
      <c r="J118" s="224">
        <f>ROUND(I118*H118,2)</f>
        <v>0</v>
      </c>
      <c r="K118" s="220" t="s">
        <v>170</v>
      </c>
      <c r="L118" s="69"/>
      <c r="M118" s="225" t="s">
        <v>21</v>
      </c>
      <c r="N118" s="226" t="s">
        <v>43</v>
      </c>
      <c r="O118" s="44"/>
      <c r="P118" s="227">
        <f>O118*H118</f>
        <v>0</v>
      </c>
      <c r="Q118" s="227">
        <v>0</v>
      </c>
      <c r="R118" s="227">
        <f>Q118*H118</f>
        <v>0</v>
      </c>
      <c r="S118" s="227">
        <v>0</v>
      </c>
      <c r="T118" s="228">
        <f>S118*H118</f>
        <v>0</v>
      </c>
      <c r="AR118" s="21" t="s">
        <v>171</v>
      </c>
      <c r="AT118" s="21" t="s">
        <v>166</v>
      </c>
      <c r="AU118" s="21" t="s">
        <v>82</v>
      </c>
      <c r="AY118" s="21" t="s">
        <v>164</v>
      </c>
      <c r="BE118" s="229">
        <f>IF(N118="základní",J118,0)</f>
        <v>0</v>
      </c>
      <c r="BF118" s="229">
        <f>IF(N118="snížená",J118,0)</f>
        <v>0</v>
      </c>
      <c r="BG118" s="229">
        <f>IF(N118="zákl. přenesená",J118,0)</f>
        <v>0</v>
      </c>
      <c r="BH118" s="229">
        <f>IF(N118="sníž. přenesená",J118,0)</f>
        <v>0</v>
      </c>
      <c r="BI118" s="229">
        <f>IF(N118="nulová",J118,0)</f>
        <v>0</v>
      </c>
      <c r="BJ118" s="21" t="s">
        <v>80</v>
      </c>
      <c r="BK118" s="229">
        <f>ROUND(I118*H118,2)</f>
        <v>0</v>
      </c>
      <c r="BL118" s="21" t="s">
        <v>171</v>
      </c>
      <c r="BM118" s="21" t="s">
        <v>839</v>
      </c>
    </row>
    <row r="119" s="1" customFormat="1" ht="16.5" customHeight="1">
      <c r="B119" s="43"/>
      <c r="C119" s="218" t="s">
        <v>270</v>
      </c>
      <c r="D119" s="218" t="s">
        <v>166</v>
      </c>
      <c r="E119" s="219" t="s">
        <v>422</v>
      </c>
      <c r="F119" s="220" t="s">
        <v>423</v>
      </c>
      <c r="G119" s="221" t="s">
        <v>219</v>
      </c>
      <c r="H119" s="222">
        <v>0.77000000000000002</v>
      </c>
      <c r="I119" s="223"/>
      <c r="J119" s="224">
        <f>ROUND(I119*H119,2)</f>
        <v>0</v>
      </c>
      <c r="K119" s="220" t="s">
        <v>170</v>
      </c>
      <c r="L119" s="69"/>
      <c r="M119" s="225" t="s">
        <v>21</v>
      </c>
      <c r="N119" s="226" t="s">
        <v>43</v>
      </c>
      <c r="O119" s="44"/>
      <c r="P119" s="227">
        <f>O119*H119</f>
        <v>0</v>
      </c>
      <c r="Q119" s="227">
        <v>0</v>
      </c>
      <c r="R119" s="227">
        <f>Q119*H119</f>
        <v>0</v>
      </c>
      <c r="S119" s="227">
        <v>0</v>
      </c>
      <c r="T119" s="228">
        <f>S119*H119</f>
        <v>0</v>
      </c>
      <c r="AR119" s="21" t="s">
        <v>171</v>
      </c>
      <c r="AT119" s="21" t="s">
        <v>166</v>
      </c>
      <c r="AU119" s="21" t="s">
        <v>82</v>
      </c>
      <c r="AY119" s="21" t="s">
        <v>164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21" t="s">
        <v>80</v>
      </c>
      <c r="BK119" s="229">
        <f>ROUND(I119*H119,2)</f>
        <v>0</v>
      </c>
      <c r="BL119" s="21" t="s">
        <v>171</v>
      </c>
      <c r="BM119" s="21" t="s">
        <v>840</v>
      </c>
    </row>
    <row r="120" s="10" customFormat="1" ht="29.88" customHeight="1">
      <c r="B120" s="202"/>
      <c r="C120" s="203"/>
      <c r="D120" s="204" t="s">
        <v>71</v>
      </c>
      <c r="E120" s="216" t="s">
        <v>440</v>
      </c>
      <c r="F120" s="216" t="s">
        <v>441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P121</f>
        <v>0</v>
      </c>
      <c r="Q120" s="210"/>
      <c r="R120" s="211">
        <f>R121</f>
        <v>0</v>
      </c>
      <c r="S120" s="210"/>
      <c r="T120" s="212">
        <f>T121</f>
        <v>0</v>
      </c>
      <c r="AR120" s="213" t="s">
        <v>80</v>
      </c>
      <c r="AT120" s="214" t="s">
        <v>71</v>
      </c>
      <c r="AU120" s="214" t="s">
        <v>80</v>
      </c>
      <c r="AY120" s="213" t="s">
        <v>164</v>
      </c>
      <c r="BK120" s="215">
        <f>BK121</f>
        <v>0</v>
      </c>
    </row>
    <row r="121" s="1" customFormat="1" ht="38.25" customHeight="1">
      <c r="B121" s="43"/>
      <c r="C121" s="218" t="s">
        <v>274</v>
      </c>
      <c r="D121" s="218" t="s">
        <v>166</v>
      </c>
      <c r="E121" s="219" t="s">
        <v>443</v>
      </c>
      <c r="F121" s="220" t="s">
        <v>444</v>
      </c>
      <c r="G121" s="221" t="s">
        <v>219</v>
      </c>
      <c r="H121" s="222">
        <v>0.17100000000000001</v>
      </c>
      <c r="I121" s="223"/>
      <c r="J121" s="224">
        <f>ROUND(I121*H121,2)</f>
        <v>0</v>
      </c>
      <c r="K121" s="220" t="s">
        <v>170</v>
      </c>
      <c r="L121" s="69"/>
      <c r="M121" s="225" t="s">
        <v>21</v>
      </c>
      <c r="N121" s="226" t="s">
        <v>43</v>
      </c>
      <c r="O121" s="44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AR121" s="21" t="s">
        <v>171</v>
      </c>
      <c r="AT121" s="21" t="s">
        <v>166</v>
      </c>
      <c r="AU121" s="21" t="s">
        <v>82</v>
      </c>
      <c r="AY121" s="21" t="s">
        <v>164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21" t="s">
        <v>80</v>
      </c>
      <c r="BK121" s="229">
        <f>ROUND(I121*H121,2)</f>
        <v>0</v>
      </c>
      <c r="BL121" s="21" t="s">
        <v>171</v>
      </c>
      <c r="BM121" s="21" t="s">
        <v>841</v>
      </c>
    </row>
    <row r="122" s="10" customFormat="1" ht="37.44" customHeight="1">
      <c r="B122" s="202"/>
      <c r="C122" s="203"/>
      <c r="D122" s="204" t="s">
        <v>71</v>
      </c>
      <c r="E122" s="205" t="s">
        <v>446</v>
      </c>
      <c r="F122" s="205" t="s">
        <v>447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P123+P133</f>
        <v>0</v>
      </c>
      <c r="Q122" s="210"/>
      <c r="R122" s="211">
        <f>R123+R133</f>
        <v>0.14006744000000002</v>
      </c>
      <c r="S122" s="210"/>
      <c r="T122" s="212">
        <f>T123+T133</f>
        <v>0</v>
      </c>
      <c r="AR122" s="213" t="s">
        <v>82</v>
      </c>
      <c r="AT122" s="214" t="s">
        <v>71</v>
      </c>
      <c r="AU122" s="214" t="s">
        <v>72</v>
      </c>
      <c r="AY122" s="213" t="s">
        <v>164</v>
      </c>
      <c r="BK122" s="215">
        <f>BK123+BK133</f>
        <v>0</v>
      </c>
    </row>
    <row r="123" s="10" customFormat="1" ht="19.92" customHeight="1">
      <c r="B123" s="202"/>
      <c r="C123" s="203"/>
      <c r="D123" s="204" t="s">
        <v>71</v>
      </c>
      <c r="E123" s="216" t="s">
        <v>448</v>
      </c>
      <c r="F123" s="216" t="s">
        <v>449</v>
      </c>
      <c r="G123" s="203"/>
      <c r="H123" s="203"/>
      <c r="I123" s="206"/>
      <c r="J123" s="217">
        <f>BK123</f>
        <v>0</v>
      </c>
      <c r="K123" s="203"/>
      <c r="L123" s="208"/>
      <c r="M123" s="209"/>
      <c r="N123" s="210"/>
      <c r="O123" s="210"/>
      <c r="P123" s="211">
        <f>SUM(P124:P132)</f>
        <v>0</v>
      </c>
      <c r="Q123" s="210"/>
      <c r="R123" s="211">
        <f>SUM(R124:R132)</f>
        <v>0.042203440000000002</v>
      </c>
      <c r="S123" s="210"/>
      <c r="T123" s="212">
        <f>SUM(T124:T132)</f>
        <v>0</v>
      </c>
      <c r="AR123" s="213" t="s">
        <v>82</v>
      </c>
      <c r="AT123" s="214" t="s">
        <v>71</v>
      </c>
      <c r="AU123" s="214" t="s">
        <v>80</v>
      </c>
      <c r="AY123" s="213" t="s">
        <v>164</v>
      </c>
      <c r="BK123" s="215">
        <f>SUM(BK124:BK132)</f>
        <v>0</v>
      </c>
    </row>
    <row r="124" s="1" customFormat="1" ht="25.5" customHeight="1">
      <c r="B124" s="43"/>
      <c r="C124" s="218" t="s">
        <v>278</v>
      </c>
      <c r="D124" s="218" t="s">
        <v>166</v>
      </c>
      <c r="E124" s="219" t="s">
        <v>451</v>
      </c>
      <c r="F124" s="220" t="s">
        <v>452</v>
      </c>
      <c r="G124" s="221" t="s">
        <v>169</v>
      </c>
      <c r="H124" s="222">
        <v>1.2050000000000001</v>
      </c>
      <c r="I124" s="223"/>
      <c r="J124" s="224">
        <f>ROUND(I124*H124,2)</f>
        <v>0</v>
      </c>
      <c r="K124" s="220" t="s">
        <v>170</v>
      </c>
      <c r="L124" s="69"/>
      <c r="M124" s="225" t="s">
        <v>21</v>
      </c>
      <c r="N124" s="226" t="s">
        <v>43</v>
      </c>
      <c r="O124" s="44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AR124" s="21" t="s">
        <v>183</v>
      </c>
      <c r="AT124" s="21" t="s">
        <v>166</v>
      </c>
      <c r="AU124" s="21" t="s">
        <v>82</v>
      </c>
      <c r="AY124" s="21" t="s">
        <v>164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21" t="s">
        <v>80</v>
      </c>
      <c r="BK124" s="229">
        <f>ROUND(I124*H124,2)</f>
        <v>0</v>
      </c>
      <c r="BL124" s="21" t="s">
        <v>183</v>
      </c>
      <c r="BM124" s="21" t="s">
        <v>842</v>
      </c>
    </row>
    <row r="125" s="1" customFormat="1" ht="16.5" customHeight="1">
      <c r="B125" s="43"/>
      <c r="C125" s="241" t="s">
        <v>282</v>
      </c>
      <c r="D125" s="241" t="s">
        <v>225</v>
      </c>
      <c r="E125" s="242" t="s">
        <v>455</v>
      </c>
      <c r="F125" s="243" t="s">
        <v>456</v>
      </c>
      <c r="G125" s="244" t="s">
        <v>285</v>
      </c>
      <c r="H125" s="245">
        <v>0.121</v>
      </c>
      <c r="I125" s="246"/>
      <c r="J125" s="247">
        <f>ROUND(I125*H125,2)</f>
        <v>0</v>
      </c>
      <c r="K125" s="243" t="s">
        <v>170</v>
      </c>
      <c r="L125" s="248"/>
      <c r="M125" s="249" t="s">
        <v>21</v>
      </c>
      <c r="N125" s="250" t="s">
        <v>43</v>
      </c>
      <c r="O125" s="44"/>
      <c r="P125" s="227">
        <f>O125*H125</f>
        <v>0</v>
      </c>
      <c r="Q125" s="227">
        <v>0.001</v>
      </c>
      <c r="R125" s="227">
        <f>Q125*H125</f>
        <v>0.000121</v>
      </c>
      <c r="S125" s="227">
        <v>0</v>
      </c>
      <c r="T125" s="228">
        <f>S125*H125</f>
        <v>0</v>
      </c>
      <c r="AR125" s="21" t="s">
        <v>305</v>
      </c>
      <c r="AT125" s="21" t="s">
        <v>225</v>
      </c>
      <c r="AU125" s="21" t="s">
        <v>82</v>
      </c>
      <c r="AY125" s="21" t="s">
        <v>164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21" t="s">
        <v>80</v>
      </c>
      <c r="BK125" s="229">
        <f>ROUND(I125*H125,2)</f>
        <v>0</v>
      </c>
      <c r="BL125" s="21" t="s">
        <v>183</v>
      </c>
      <c r="BM125" s="21" t="s">
        <v>843</v>
      </c>
    </row>
    <row r="126" s="1" customFormat="1" ht="25.5" customHeight="1">
      <c r="B126" s="43"/>
      <c r="C126" s="218" t="s">
        <v>287</v>
      </c>
      <c r="D126" s="218" t="s">
        <v>166</v>
      </c>
      <c r="E126" s="219" t="s">
        <v>459</v>
      </c>
      <c r="F126" s="220" t="s">
        <v>460</v>
      </c>
      <c r="G126" s="221" t="s">
        <v>169</v>
      </c>
      <c r="H126" s="222">
        <v>10</v>
      </c>
      <c r="I126" s="223"/>
      <c r="J126" s="224">
        <f>ROUND(I126*H126,2)</f>
        <v>0</v>
      </c>
      <c r="K126" s="220" t="s">
        <v>21</v>
      </c>
      <c r="L126" s="69"/>
      <c r="M126" s="225" t="s">
        <v>21</v>
      </c>
      <c r="N126" s="226" t="s">
        <v>43</v>
      </c>
      <c r="O126" s="44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AR126" s="21" t="s">
        <v>183</v>
      </c>
      <c r="AT126" s="21" t="s">
        <v>166</v>
      </c>
      <c r="AU126" s="21" t="s">
        <v>82</v>
      </c>
      <c r="AY126" s="21" t="s">
        <v>164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21" t="s">
        <v>80</v>
      </c>
      <c r="BK126" s="229">
        <f>ROUND(I126*H126,2)</f>
        <v>0</v>
      </c>
      <c r="BL126" s="21" t="s">
        <v>183</v>
      </c>
      <c r="BM126" s="21" t="s">
        <v>844</v>
      </c>
    </row>
    <row r="127" s="1" customFormat="1" ht="38.25" customHeight="1">
      <c r="B127" s="43"/>
      <c r="C127" s="241" t="s">
        <v>291</v>
      </c>
      <c r="D127" s="241" t="s">
        <v>225</v>
      </c>
      <c r="E127" s="242" t="s">
        <v>463</v>
      </c>
      <c r="F127" s="243" t="s">
        <v>464</v>
      </c>
      <c r="G127" s="244" t="s">
        <v>263</v>
      </c>
      <c r="H127" s="245">
        <v>10</v>
      </c>
      <c r="I127" s="246"/>
      <c r="J127" s="247">
        <f>ROUND(I127*H127,2)</f>
        <v>0</v>
      </c>
      <c r="K127" s="243" t="s">
        <v>21</v>
      </c>
      <c r="L127" s="248"/>
      <c r="M127" s="249" t="s">
        <v>21</v>
      </c>
      <c r="N127" s="250" t="s">
        <v>43</v>
      </c>
      <c r="O127" s="44"/>
      <c r="P127" s="227">
        <f>O127*H127</f>
        <v>0</v>
      </c>
      <c r="Q127" s="227">
        <v>0.001</v>
      </c>
      <c r="R127" s="227">
        <f>Q127*H127</f>
        <v>0.01</v>
      </c>
      <c r="S127" s="227">
        <v>0</v>
      </c>
      <c r="T127" s="228">
        <f>S127*H127</f>
        <v>0</v>
      </c>
      <c r="AR127" s="21" t="s">
        <v>305</v>
      </c>
      <c r="AT127" s="21" t="s">
        <v>225</v>
      </c>
      <c r="AU127" s="21" t="s">
        <v>82</v>
      </c>
      <c r="AY127" s="21" t="s">
        <v>164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21" t="s">
        <v>80</v>
      </c>
      <c r="BK127" s="229">
        <f>ROUND(I127*H127,2)</f>
        <v>0</v>
      </c>
      <c r="BL127" s="21" t="s">
        <v>183</v>
      </c>
      <c r="BM127" s="21" t="s">
        <v>845</v>
      </c>
    </row>
    <row r="128" s="1" customFormat="1" ht="16.5" customHeight="1">
      <c r="B128" s="43"/>
      <c r="C128" s="218" t="s">
        <v>295</v>
      </c>
      <c r="D128" s="218" t="s">
        <v>166</v>
      </c>
      <c r="E128" s="219" t="s">
        <v>471</v>
      </c>
      <c r="F128" s="220" t="s">
        <v>472</v>
      </c>
      <c r="G128" s="221" t="s">
        <v>258</v>
      </c>
      <c r="H128" s="222">
        <v>26.780000000000001</v>
      </c>
      <c r="I128" s="223"/>
      <c r="J128" s="224">
        <f>ROUND(I128*H128,2)</f>
        <v>0</v>
      </c>
      <c r="K128" s="220" t="s">
        <v>21</v>
      </c>
      <c r="L128" s="69"/>
      <c r="M128" s="225" t="s">
        <v>21</v>
      </c>
      <c r="N128" s="226" t="s">
        <v>43</v>
      </c>
      <c r="O128" s="44"/>
      <c r="P128" s="227">
        <f>O128*H128</f>
        <v>0</v>
      </c>
      <c r="Q128" s="227">
        <v>0.001</v>
      </c>
      <c r="R128" s="227">
        <f>Q128*H128</f>
        <v>0.026780000000000002</v>
      </c>
      <c r="S128" s="227">
        <v>0</v>
      </c>
      <c r="T128" s="228">
        <f>S128*H128</f>
        <v>0</v>
      </c>
      <c r="AR128" s="21" t="s">
        <v>183</v>
      </c>
      <c r="AT128" s="21" t="s">
        <v>166</v>
      </c>
      <c r="AU128" s="21" t="s">
        <v>82</v>
      </c>
      <c r="AY128" s="21" t="s">
        <v>164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21" t="s">
        <v>80</v>
      </c>
      <c r="BK128" s="229">
        <f>ROUND(I128*H128,2)</f>
        <v>0</v>
      </c>
      <c r="BL128" s="21" t="s">
        <v>183</v>
      </c>
      <c r="BM128" s="21" t="s">
        <v>846</v>
      </c>
    </row>
    <row r="129" s="1" customFormat="1" ht="16.5" customHeight="1">
      <c r="B129" s="43"/>
      <c r="C129" s="241" t="s">
        <v>299</v>
      </c>
      <c r="D129" s="241" t="s">
        <v>225</v>
      </c>
      <c r="E129" s="242" t="s">
        <v>475</v>
      </c>
      <c r="F129" s="243" t="s">
        <v>476</v>
      </c>
      <c r="G129" s="244" t="s">
        <v>258</v>
      </c>
      <c r="H129" s="245">
        <v>29.457999999999998</v>
      </c>
      <c r="I129" s="246"/>
      <c r="J129" s="247">
        <f>ROUND(I129*H129,2)</f>
        <v>0</v>
      </c>
      <c r="K129" s="243" t="s">
        <v>170</v>
      </c>
      <c r="L129" s="248"/>
      <c r="M129" s="249" t="s">
        <v>21</v>
      </c>
      <c r="N129" s="250" t="s">
        <v>43</v>
      </c>
      <c r="O129" s="44"/>
      <c r="P129" s="227">
        <f>O129*H129</f>
        <v>0</v>
      </c>
      <c r="Q129" s="227">
        <v>0.00018000000000000001</v>
      </c>
      <c r="R129" s="227">
        <f>Q129*H129</f>
        <v>0.0053024400000000003</v>
      </c>
      <c r="S129" s="227">
        <v>0</v>
      </c>
      <c r="T129" s="228">
        <f>S129*H129</f>
        <v>0</v>
      </c>
      <c r="AR129" s="21" t="s">
        <v>305</v>
      </c>
      <c r="AT129" s="21" t="s">
        <v>225</v>
      </c>
      <c r="AU129" s="21" t="s">
        <v>82</v>
      </c>
      <c r="AY129" s="21" t="s">
        <v>164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21" t="s">
        <v>80</v>
      </c>
      <c r="BK129" s="229">
        <f>ROUND(I129*H129,2)</f>
        <v>0</v>
      </c>
      <c r="BL129" s="21" t="s">
        <v>183</v>
      </c>
      <c r="BM129" s="21" t="s">
        <v>847</v>
      </c>
    </row>
    <row r="130" s="11" customFormat="1">
      <c r="B130" s="230"/>
      <c r="C130" s="231"/>
      <c r="D130" s="232" t="s">
        <v>204</v>
      </c>
      <c r="E130" s="231"/>
      <c r="F130" s="233" t="s">
        <v>848</v>
      </c>
      <c r="G130" s="231"/>
      <c r="H130" s="234">
        <v>29.457999999999998</v>
      </c>
      <c r="I130" s="235"/>
      <c r="J130" s="231"/>
      <c r="K130" s="231"/>
      <c r="L130" s="236"/>
      <c r="M130" s="237"/>
      <c r="N130" s="238"/>
      <c r="O130" s="238"/>
      <c r="P130" s="238"/>
      <c r="Q130" s="238"/>
      <c r="R130" s="238"/>
      <c r="S130" s="238"/>
      <c r="T130" s="239"/>
      <c r="AT130" s="240" t="s">
        <v>204</v>
      </c>
      <c r="AU130" s="240" t="s">
        <v>82</v>
      </c>
      <c r="AV130" s="11" t="s">
        <v>82</v>
      </c>
      <c r="AW130" s="11" t="s">
        <v>6</v>
      </c>
      <c r="AX130" s="11" t="s">
        <v>80</v>
      </c>
      <c r="AY130" s="240" t="s">
        <v>164</v>
      </c>
    </row>
    <row r="131" s="1" customFormat="1" ht="38.25" customHeight="1">
      <c r="B131" s="43"/>
      <c r="C131" s="218" t="s">
        <v>305</v>
      </c>
      <c r="D131" s="218" t="s">
        <v>166</v>
      </c>
      <c r="E131" s="219" t="s">
        <v>480</v>
      </c>
      <c r="F131" s="220" t="s">
        <v>481</v>
      </c>
      <c r="G131" s="221" t="s">
        <v>219</v>
      </c>
      <c r="H131" s="222">
        <v>0.042000000000000003</v>
      </c>
      <c r="I131" s="223"/>
      <c r="J131" s="224">
        <f>ROUND(I131*H131,2)</f>
        <v>0</v>
      </c>
      <c r="K131" s="220" t="s">
        <v>170</v>
      </c>
      <c r="L131" s="69"/>
      <c r="M131" s="225" t="s">
        <v>21</v>
      </c>
      <c r="N131" s="226" t="s">
        <v>43</v>
      </c>
      <c r="O131" s="44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AR131" s="21" t="s">
        <v>183</v>
      </c>
      <c r="AT131" s="21" t="s">
        <v>166</v>
      </c>
      <c r="AU131" s="21" t="s">
        <v>82</v>
      </c>
      <c r="AY131" s="21" t="s">
        <v>164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21" t="s">
        <v>80</v>
      </c>
      <c r="BK131" s="229">
        <f>ROUND(I131*H131,2)</f>
        <v>0</v>
      </c>
      <c r="BL131" s="21" t="s">
        <v>183</v>
      </c>
      <c r="BM131" s="21" t="s">
        <v>849</v>
      </c>
    </row>
    <row r="132" s="1" customFormat="1" ht="38.25" customHeight="1">
      <c r="B132" s="43"/>
      <c r="C132" s="218" t="s">
        <v>309</v>
      </c>
      <c r="D132" s="218" t="s">
        <v>166</v>
      </c>
      <c r="E132" s="219" t="s">
        <v>484</v>
      </c>
      <c r="F132" s="220" t="s">
        <v>485</v>
      </c>
      <c r="G132" s="221" t="s">
        <v>219</v>
      </c>
      <c r="H132" s="222">
        <v>0.042000000000000003</v>
      </c>
      <c r="I132" s="223"/>
      <c r="J132" s="224">
        <f>ROUND(I132*H132,2)</f>
        <v>0</v>
      </c>
      <c r="K132" s="220" t="s">
        <v>170</v>
      </c>
      <c r="L132" s="69"/>
      <c r="M132" s="225" t="s">
        <v>21</v>
      </c>
      <c r="N132" s="226" t="s">
        <v>43</v>
      </c>
      <c r="O132" s="44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AR132" s="21" t="s">
        <v>183</v>
      </c>
      <c r="AT132" s="21" t="s">
        <v>166</v>
      </c>
      <c r="AU132" s="21" t="s">
        <v>82</v>
      </c>
      <c r="AY132" s="21" t="s">
        <v>164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21" t="s">
        <v>80</v>
      </c>
      <c r="BK132" s="229">
        <f>ROUND(I132*H132,2)</f>
        <v>0</v>
      </c>
      <c r="BL132" s="21" t="s">
        <v>183</v>
      </c>
      <c r="BM132" s="21" t="s">
        <v>850</v>
      </c>
    </row>
    <row r="133" s="10" customFormat="1" ht="29.88" customHeight="1">
      <c r="B133" s="202"/>
      <c r="C133" s="203"/>
      <c r="D133" s="204" t="s">
        <v>71</v>
      </c>
      <c r="E133" s="216" t="s">
        <v>505</v>
      </c>
      <c r="F133" s="216" t="s">
        <v>506</v>
      </c>
      <c r="G133" s="203"/>
      <c r="H133" s="203"/>
      <c r="I133" s="206"/>
      <c r="J133" s="217">
        <f>BK133</f>
        <v>0</v>
      </c>
      <c r="K133" s="203"/>
      <c r="L133" s="208"/>
      <c r="M133" s="209"/>
      <c r="N133" s="210"/>
      <c r="O133" s="210"/>
      <c r="P133" s="211">
        <f>SUM(P134:P147)</f>
        <v>0</v>
      </c>
      <c r="Q133" s="210"/>
      <c r="R133" s="211">
        <f>SUM(R134:R147)</f>
        <v>0.097864000000000007</v>
      </c>
      <c r="S133" s="210"/>
      <c r="T133" s="212">
        <f>SUM(T134:T147)</f>
        <v>0</v>
      </c>
      <c r="AR133" s="213" t="s">
        <v>82</v>
      </c>
      <c r="AT133" s="214" t="s">
        <v>71</v>
      </c>
      <c r="AU133" s="214" t="s">
        <v>80</v>
      </c>
      <c r="AY133" s="213" t="s">
        <v>164</v>
      </c>
      <c r="BK133" s="215">
        <f>SUM(BK134:BK147)</f>
        <v>0</v>
      </c>
    </row>
    <row r="134" s="1" customFormat="1" ht="16.5" customHeight="1">
      <c r="B134" s="43"/>
      <c r="C134" s="218" t="s">
        <v>314</v>
      </c>
      <c r="D134" s="218" t="s">
        <v>166</v>
      </c>
      <c r="E134" s="219" t="s">
        <v>508</v>
      </c>
      <c r="F134" s="220" t="s">
        <v>509</v>
      </c>
      <c r="G134" s="221" t="s">
        <v>169</v>
      </c>
      <c r="H134" s="222">
        <v>10</v>
      </c>
      <c r="I134" s="223"/>
      <c r="J134" s="224">
        <f>ROUND(I134*H134,2)</f>
        <v>0</v>
      </c>
      <c r="K134" s="220" t="s">
        <v>170</v>
      </c>
      <c r="L134" s="69"/>
      <c r="M134" s="225" t="s">
        <v>21</v>
      </c>
      <c r="N134" s="226" t="s">
        <v>43</v>
      </c>
      <c r="O134" s="44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AR134" s="21" t="s">
        <v>183</v>
      </c>
      <c r="AT134" s="21" t="s">
        <v>166</v>
      </c>
      <c r="AU134" s="21" t="s">
        <v>82</v>
      </c>
      <c r="AY134" s="21" t="s">
        <v>164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21" t="s">
        <v>80</v>
      </c>
      <c r="BK134" s="229">
        <f>ROUND(I134*H134,2)</f>
        <v>0</v>
      </c>
      <c r="BL134" s="21" t="s">
        <v>183</v>
      </c>
      <c r="BM134" s="21" t="s">
        <v>851</v>
      </c>
    </row>
    <row r="135" s="1" customFormat="1" ht="16.5" customHeight="1">
      <c r="B135" s="43"/>
      <c r="C135" s="218" t="s">
        <v>319</v>
      </c>
      <c r="D135" s="218" t="s">
        <v>166</v>
      </c>
      <c r="E135" s="219" t="s">
        <v>512</v>
      </c>
      <c r="F135" s="220" t="s">
        <v>513</v>
      </c>
      <c r="G135" s="221" t="s">
        <v>169</v>
      </c>
      <c r="H135" s="222">
        <v>10</v>
      </c>
      <c r="I135" s="223"/>
      <c r="J135" s="224">
        <f>ROUND(I135*H135,2)</f>
        <v>0</v>
      </c>
      <c r="K135" s="220" t="s">
        <v>170</v>
      </c>
      <c r="L135" s="69"/>
      <c r="M135" s="225" t="s">
        <v>21</v>
      </c>
      <c r="N135" s="226" t="s">
        <v>43</v>
      </c>
      <c r="O135" s="44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AR135" s="21" t="s">
        <v>183</v>
      </c>
      <c r="AT135" s="21" t="s">
        <v>166</v>
      </c>
      <c r="AU135" s="21" t="s">
        <v>82</v>
      </c>
      <c r="AY135" s="21" t="s">
        <v>164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21" t="s">
        <v>80</v>
      </c>
      <c r="BK135" s="229">
        <f>ROUND(I135*H135,2)</f>
        <v>0</v>
      </c>
      <c r="BL135" s="21" t="s">
        <v>183</v>
      </c>
      <c r="BM135" s="21" t="s">
        <v>852</v>
      </c>
    </row>
    <row r="136" s="1" customFormat="1" ht="25.5" customHeight="1">
      <c r="B136" s="43"/>
      <c r="C136" s="218" t="s">
        <v>325</v>
      </c>
      <c r="D136" s="218" t="s">
        <v>166</v>
      </c>
      <c r="E136" s="219" t="s">
        <v>516</v>
      </c>
      <c r="F136" s="220" t="s">
        <v>517</v>
      </c>
      <c r="G136" s="221" t="s">
        <v>169</v>
      </c>
      <c r="H136" s="222">
        <v>10</v>
      </c>
      <c r="I136" s="223"/>
      <c r="J136" s="224">
        <f>ROUND(I136*H136,2)</f>
        <v>0</v>
      </c>
      <c r="K136" s="220" t="s">
        <v>170</v>
      </c>
      <c r="L136" s="69"/>
      <c r="M136" s="225" t="s">
        <v>21</v>
      </c>
      <c r="N136" s="226" t="s">
        <v>43</v>
      </c>
      <c r="O136" s="44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AR136" s="21" t="s">
        <v>183</v>
      </c>
      <c r="AT136" s="21" t="s">
        <v>166</v>
      </c>
      <c r="AU136" s="21" t="s">
        <v>82</v>
      </c>
      <c r="AY136" s="21" t="s">
        <v>164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21" t="s">
        <v>80</v>
      </c>
      <c r="BK136" s="229">
        <f>ROUND(I136*H136,2)</f>
        <v>0</v>
      </c>
      <c r="BL136" s="21" t="s">
        <v>183</v>
      </c>
      <c r="BM136" s="21" t="s">
        <v>853</v>
      </c>
    </row>
    <row r="137" s="1" customFormat="1" ht="16.5" customHeight="1">
      <c r="B137" s="43"/>
      <c r="C137" s="241" t="s">
        <v>329</v>
      </c>
      <c r="D137" s="241" t="s">
        <v>225</v>
      </c>
      <c r="E137" s="242" t="s">
        <v>520</v>
      </c>
      <c r="F137" s="243" t="s">
        <v>521</v>
      </c>
      <c r="G137" s="244" t="s">
        <v>285</v>
      </c>
      <c r="H137" s="245">
        <v>6</v>
      </c>
      <c r="I137" s="246"/>
      <c r="J137" s="247">
        <f>ROUND(I137*H137,2)</f>
        <v>0</v>
      </c>
      <c r="K137" s="243" t="s">
        <v>21</v>
      </c>
      <c r="L137" s="248"/>
      <c r="M137" s="249" t="s">
        <v>21</v>
      </c>
      <c r="N137" s="250" t="s">
        <v>43</v>
      </c>
      <c r="O137" s="44"/>
      <c r="P137" s="227">
        <f>O137*H137</f>
        <v>0</v>
      </c>
      <c r="Q137" s="227">
        <v>0.001</v>
      </c>
      <c r="R137" s="227">
        <f>Q137*H137</f>
        <v>0.0060000000000000001</v>
      </c>
      <c r="S137" s="227">
        <v>0</v>
      </c>
      <c r="T137" s="228">
        <f>S137*H137</f>
        <v>0</v>
      </c>
      <c r="AR137" s="21" t="s">
        <v>305</v>
      </c>
      <c r="AT137" s="21" t="s">
        <v>225</v>
      </c>
      <c r="AU137" s="21" t="s">
        <v>82</v>
      </c>
      <c r="AY137" s="21" t="s">
        <v>164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21" t="s">
        <v>80</v>
      </c>
      <c r="BK137" s="229">
        <f>ROUND(I137*H137,2)</f>
        <v>0</v>
      </c>
      <c r="BL137" s="21" t="s">
        <v>183</v>
      </c>
      <c r="BM137" s="21" t="s">
        <v>854</v>
      </c>
    </row>
    <row r="138" s="1" customFormat="1" ht="25.5" customHeight="1">
      <c r="B138" s="43"/>
      <c r="C138" s="218" t="s">
        <v>336</v>
      </c>
      <c r="D138" s="218" t="s">
        <v>166</v>
      </c>
      <c r="E138" s="219" t="s">
        <v>516</v>
      </c>
      <c r="F138" s="220" t="s">
        <v>517</v>
      </c>
      <c r="G138" s="221" t="s">
        <v>169</v>
      </c>
      <c r="H138" s="222">
        <v>1.04</v>
      </c>
      <c r="I138" s="223"/>
      <c r="J138" s="224">
        <f>ROUND(I138*H138,2)</f>
        <v>0</v>
      </c>
      <c r="K138" s="220" t="s">
        <v>170</v>
      </c>
      <c r="L138" s="69"/>
      <c r="M138" s="225" t="s">
        <v>21</v>
      </c>
      <c r="N138" s="226" t="s">
        <v>43</v>
      </c>
      <c r="O138" s="44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AR138" s="21" t="s">
        <v>183</v>
      </c>
      <c r="AT138" s="21" t="s">
        <v>166</v>
      </c>
      <c r="AU138" s="21" t="s">
        <v>82</v>
      </c>
      <c r="AY138" s="21" t="s">
        <v>164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21" t="s">
        <v>80</v>
      </c>
      <c r="BK138" s="229">
        <f>ROUND(I138*H138,2)</f>
        <v>0</v>
      </c>
      <c r="BL138" s="21" t="s">
        <v>183</v>
      </c>
      <c r="BM138" s="21" t="s">
        <v>855</v>
      </c>
    </row>
    <row r="139" s="1" customFormat="1" ht="16.5" customHeight="1">
      <c r="B139" s="43"/>
      <c r="C139" s="241" t="s">
        <v>340</v>
      </c>
      <c r="D139" s="241" t="s">
        <v>225</v>
      </c>
      <c r="E139" s="242" t="s">
        <v>520</v>
      </c>
      <c r="F139" s="243" t="s">
        <v>521</v>
      </c>
      <c r="G139" s="244" t="s">
        <v>285</v>
      </c>
      <c r="H139" s="245">
        <v>0.624</v>
      </c>
      <c r="I139" s="246"/>
      <c r="J139" s="247">
        <f>ROUND(I139*H139,2)</f>
        <v>0</v>
      </c>
      <c r="K139" s="243" t="s">
        <v>21</v>
      </c>
      <c r="L139" s="248"/>
      <c r="M139" s="249" t="s">
        <v>21</v>
      </c>
      <c r="N139" s="250" t="s">
        <v>43</v>
      </c>
      <c r="O139" s="44"/>
      <c r="P139" s="227">
        <f>O139*H139</f>
        <v>0</v>
      </c>
      <c r="Q139" s="227">
        <v>0.001</v>
      </c>
      <c r="R139" s="227">
        <f>Q139*H139</f>
        <v>0.00062399999999999999</v>
      </c>
      <c r="S139" s="227">
        <v>0</v>
      </c>
      <c r="T139" s="228">
        <f>S139*H139</f>
        <v>0</v>
      </c>
      <c r="AR139" s="21" t="s">
        <v>305</v>
      </c>
      <c r="AT139" s="21" t="s">
        <v>225</v>
      </c>
      <c r="AU139" s="21" t="s">
        <v>82</v>
      </c>
      <c r="AY139" s="21" t="s">
        <v>164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21" t="s">
        <v>80</v>
      </c>
      <c r="BK139" s="229">
        <f>ROUND(I139*H139,2)</f>
        <v>0</v>
      </c>
      <c r="BL139" s="21" t="s">
        <v>183</v>
      </c>
      <c r="BM139" s="21" t="s">
        <v>856</v>
      </c>
    </row>
    <row r="140" s="1" customFormat="1" ht="25.5" customHeight="1">
      <c r="B140" s="43"/>
      <c r="C140" s="218" t="s">
        <v>344</v>
      </c>
      <c r="D140" s="218" t="s">
        <v>166</v>
      </c>
      <c r="E140" s="219" t="s">
        <v>524</v>
      </c>
      <c r="F140" s="220" t="s">
        <v>525</v>
      </c>
      <c r="G140" s="221" t="s">
        <v>169</v>
      </c>
      <c r="H140" s="222">
        <v>10</v>
      </c>
      <c r="I140" s="223"/>
      <c r="J140" s="224">
        <f>ROUND(I140*H140,2)</f>
        <v>0</v>
      </c>
      <c r="K140" s="220" t="s">
        <v>170</v>
      </c>
      <c r="L140" s="69"/>
      <c r="M140" s="225" t="s">
        <v>21</v>
      </c>
      <c r="N140" s="226" t="s">
        <v>43</v>
      </c>
      <c r="O140" s="44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AR140" s="21" t="s">
        <v>183</v>
      </c>
      <c r="AT140" s="21" t="s">
        <v>166</v>
      </c>
      <c r="AU140" s="21" t="s">
        <v>82</v>
      </c>
      <c r="AY140" s="21" t="s">
        <v>164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21" t="s">
        <v>80</v>
      </c>
      <c r="BK140" s="229">
        <f>ROUND(I140*H140,2)</f>
        <v>0</v>
      </c>
      <c r="BL140" s="21" t="s">
        <v>183</v>
      </c>
      <c r="BM140" s="21" t="s">
        <v>857</v>
      </c>
    </row>
    <row r="141" s="1" customFormat="1" ht="16.5" customHeight="1">
      <c r="B141" s="43"/>
      <c r="C141" s="241" t="s">
        <v>348</v>
      </c>
      <c r="D141" s="241" t="s">
        <v>225</v>
      </c>
      <c r="E141" s="242" t="s">
        <v>528</v>
      </c>
      <c r="F141" s="243" t="s">
        <v>529</v>
      </c>
      <c r="G141" s="244" t="s">
        <v>285</v>
      </c>
      <c r="H141" s="245">
        <v>60</v>
      </c>
      <c r="I141" s="246"/>
      <c r="J141" s="247">
        <f>ROUND(I141*H141,2)</f>
        <v>0</v>
      </c>
      <c r="K141" s="243" t="s">
        <v>21</v>
      </c>
      <c r="L141" s="248"/>
      <c r="M141" s="249" t="s">
        <v>21</v>
      </c>
      <c r="N141" s="250" t="s">
        <v>43</v>
      </c>
      <c r="O141" s="44"/>
      <c r="P141" s="227">
        <f>O141*H141</f>
        <v>0</v>
      </c>
      <c r="Q141" s="227">
        <v>0.001</v>
      </c>
      <c r="R141" s="227">
        <f>Q141*H141</f>
        <v>0.059999999999999998</v>
      </c>
      <c r="S141" s="227">
        <v>0</v>
      </c>
      <c r="T141" s="228">
        <f>S141*H141</f>
        <v>0</v>
      </c>
      <c r="AR141" s="21" t="s">
        <v>305</v>
      </c>
      <c r="AT141" s="21" t="s">
        <v>225</v>
      </c>
      <c r="AU141" s="21" t="s">
        <v>82</v>
      </c>
      <c r="AY141" s="21" t="s">
        <v>164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21" t="s">
        <v>80</v>
      </c>
      <c r="BK141" s="229">
        <f>ROUND(I141*H141,2)</f>
        <v>0</v>
      </c>
      <c r="BL141" s="21" t="s">
        <v>183</v>
      </c>
      <c r="BM141" s="21" t="s">
        <v>858</v>
      </c>
    </row>
    <row r="142" s="1" customFormat="1" ht="25.5" customHeight="1">
      <c r="B142" s="43"/>
      <c r="C142" s="218" t="s">
        <v>352</v>
      </c>
      <c r="D142" s="218" t="s">
        <v>166</v>
      </c>
      <c r="E142" s="219" t="s">
        <v>524</v>
      </c>
      <c r="F142" s="220" t="s">
        <v>525</v>
      </c>
      <c r="G142" s="221" t="s">
        <v>169</v>
      </c>
      <c r="H142" s="222">
        <v>1.04</v>
      </c>
      <c r="I142" s="223"/>
      <c r="J142" s="224">
        <f>ROUND(I142*H142,2)</f>
        <v>0</v>
      </c>
      <c r="K142" s="220" t="s">
        <v>170</v>
      </c>
      <c r="L142" s="69"/>
      <c r="M142" s="225" t="s">
        <v>21</v>
      </c>
      <c r="N142" s="226" t="s">
        <v>43</v>
      </c>
      <c r="O142" s="44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AR142" s="21" t="s">
        <v>183</v>
      </c>
      <c r="AT142" s="21" t="s">
        <v>166</v>
      </c>
      <c r="AU142" s="21" t="s">
        <v>82</v>
      </c>
      <c r="AY142" s="21" t="s">
        <v>164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21" t="s">
        <v>80</v>
      </c>
      <c r="BK142" s="229">
        <f>ROUND(I142*H142,2)</f>
        <v>0</v>
      </c>
      <c r="BL142" s="21" t="s">
        <v>183</v>
      </c>
      <c r="BM142" s="21" t="s">
        <v>859</v>
      </c>
    </row>
    <row r="143" s="1" customFormat="1" ht="16.5" customHeight="1">
      <c r="B143" s="43"/>
      <c r="C143" s="241" t="s">
        <v>358</v>
      </c>
      <c r="D143" s="241" t="s">
        <v>225</v>
      </c>
      <c r="E143" s="242" t="s">
        <v>528</v>
      </c>
      <c r="F143" s="243" t="s">
        <v>529</v>
      </c>
      <c r="G143" s="244" t="s">
        <v>285</v>
      </c>
      <c r="H143" s="245">
        <v>6.2400000000000002</v>
      </c>
      <c r="I143" s="246"/>
      <c r="J143" s="247">
        <f>ROUND(I143*H143,2)</f>
        <v>0</v>
      </c>
      <c r="K143" s="243" t="s">
        <v>21</v>
      </c>
      <c r="L143" s="248"/>
      <c r="M143" s="249" t="s">
        <v>21</v>
      </c>
      <c r="N143" s="250" t="s">
        <v>43</v>
      </c>
      <c r="O143" s="44"/>
      <c r="P143" s="227">
        <f>O143*H143</f>
        <v>0</v>
      </c>
      <c r="Q143" s="227">
        <v>0.001</v>
      </c>
      <c r="R143" s="227">
        <f>Q143*H143</f>
        <v>0.0062400000000000008</v>
      </c>
      <c r="S143" s="227">
        <v>0</v>
      </c>
      <c r="T143" s="228">
        <f>S143*H143</f>
        <v>0</v>
      </c>
      <c r="AR143" s="21" t="s">
        <v>305</v>
      </c>
      <c r="AT143" s="21" t="s">
        <v>225</v>
      </c>
      <c r="AU143" s="21" t="s">
        <v>82</v>
      </c>
      <c r="AY143" s="21" t="s">
        <v>164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21" t="s">
        <v>80</v>
      </c>
      <c r="BK143" s="229">
        <f>ROUND(I143*H143,2)</f>
        <v>0</v>
      </c>
      <c r="BL143" s="21" t="s">
        <v>183</v>
      </c>
      <c r="BM143" s="21" t="s">
        <v>860</v>
      </c>
    </row>
    <row r="144" s="1" customFormat="1" ht="38.25" customHeight="1">
      <c r="B144" s="43"/>
      <c r="C144" s="218" t="s">
        <v>362</v>
      </c>
      <c r="D144" s="218" t="s">
        <v>166</v>
      </c>
      <c r="E144" s="219" t="s">
        <v>532</v>
      </c>
      <c r="F144" s="220" t="s">
        <v>533</v>
      </c>
      <c r="G144" s="221" t="s">
        <v>169</v>
      </c>
      <c r="H144" s="222">
        <v>10</v>
      </c>
      <c r="I144" s="223"/>
      <c r="J144" s="224">
        <f>ROUND(I144*H144,2)</f>
        <v>0</v>
      </c>
      <c r="K144" s="220" t="s">
        <v>170</v>
      </c>
      <c r="L144" s="69"/>
      <c r="M144" s="225" t="s">
        <v>21</v>
      </c>
      <c r="N144" s="226" t="s">
        <v>43</v>
      </c>
      <c r="O144" s="44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AR144" s="21" t="s">
        <v>183</v>
      </c>
      <c r="AT144" s="21" t="s">
        <v>166</v>
      </c>
      <c r="AU144" s="21" t="s">
        <v>82</v>
      </c>
      <c r="AY144" s="21" t="s">
        <v>164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21" t="s">
        <v>80</v>
      </c>
      <c r="BK144" s="229">
        <f>ROUND(I144*H144,2)</f>
        <v>0</v>
      </c>
      <c r="BL144" s="21" t="s">
        <v>183</v>
      </c>
      <c r="BM144" s="21" t="s">
        <v>861</v>
      </c>
    </row>
    <row r="145" s="1" customFormat="1" ht="38.25" customHeight="1">
      <c r="B145" s="43"/>
      <c r="C145" s="241" t="s">
        <v>368</v>
      </c>
      <c r="D145" s="241" t="s">
        <v>225</v>
      </c>
      <c r="E145" s="242" t="s">
        <v>536</v>
      </c>
      <c r="F145" s="243" t="s">
        <v>537</v>
      </c>
      <c r="G145" s="244" t="s">
        <v>285</v>
      </c>
      <c r="H145" s="245">
        <v>25</v>
      </c>
      <c r="I145" s="246"/>
      <c r="J145" s="247">
        <f>ROUND(I145*H145,2)</f>
        <v>0</v>
      </c>
      <c r="K145" s="243" t="s">
        <v>21</v>
      </c>
      <c r="L145" s="248"/>
      <c r="M145" s="249" t="s">
        <v>21</v>
      </c>
      <c r="N145" s="250" t="s">
        <v>43</v>
      </c>
      <c r="O145" s="44"/>
      <c r="P145" s="227">
        <f>O145*H145</f>
        <v>0</v>
      </c>
      <c r="Q145" s="227">
        <v>0.001</v>
      </c>
      <c r="R145" s="227">
        <f>Q145*H145</f>
        <v>0.025000000000000001</v>
      </c>
      <c r="S145" s="227">
        <v>0</v>
      </c>
      <c r="T145" s="228">
        <f>S145*H145</f>
        <v>0</v>
      </c>
      <c r="AR145" s="21" t="s">
        <v>305</v>
      </c>
      <c r="AT145" s="21" t="s">
        <v>225</v>
      </c>
      <c r="AU145" s="21" t="s">
        <v>82</v>
      </c>
      <c r="AY145" s="21" t="s">
        <v>164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21" t="s">
        <v>80</v>
      </c>
      <c r="BK145" s="229">
        <f>ROUND(I145*H145,2)</f>
        <v>0</v>
      </c>
      <c r="BL145" s="21" t="s">
        <v>183</v>
      </c>
      <c r="BM145" s="21" t="s">
        <v>862</v>
      </c>
    </row>
    <row r="146" s="1" customFormat="1" ht="25.5" customHeight="1">
      <c r="B146" s="43"/>
      <c r="C146" s="218" t="s">
        <v>372</v>
      </c>
      <c r="D146" s="218" t="s">
        <v>166</v>
      </c>
      <c r="E146" s="219" t="s">
        <v>548</v>
      </c>
      <c r="F146" s="220" t="s">
        <v>549</v>
      </c>
      <c r="G146" s="221" t="s">
        <v>219</v>
      </c>
      <c r="H146" s="222">
        <v>0.098000000000000004</v>
      </c>
      <c r="I146" s="223"/>
      <c r="J146" s="224">
        <f>ROUND(I146*H146,2)</f>
        <v>0</v>
      </c>
      <c r="K146" s="220" t="s">
        <v>170</v>
      </c>
      <c r="L146" s="69"/>
      <c r="M146" s="225" t="s">
        <v>21</v>
      </c>
      <c r="N146" s="226" t="s">
        <v>43</v>
      </c>
      <c r="O146" s="44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AR146" s="21" t="s">
        <v>183</v>
      </c>
      <c r="AT146" s="21" t="s">
        <v>166</v>
      </c>
      <c r="AU146" s="21" t="s">
        <v>82</v>
      </c>
      <c r="AY146" s="21" t="s">
        <v>164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21" t="s">
        <v>80</v>
      </c>
      <c r="BK146" s="229">
        <f>ROUND(I146*H146,2)</f>
        <v>0</v>
      </c>
      <c r="BL146" s="21" t="s">
        <v>183</v>
      </c>
      <c r="BM146" s="21" t="s">
        <v>863</v>
      </c>
    </row>
    <row r="147" s="1" customFormat="1" ht="38.25" customHeight="1">
      <c r="B147" s="43"/>
      <c r="C147" s="218" t="s">
        <v>378</v>
      </c>
      <c r="D147" s="218" t="s">
        <v>166</v>
      </c>
      <c r="E147" s="219" t="s">
        <v>552</v>
      </c>
      <c r="F147" s="220" t="s">
        <v>553</v>
      </c>
      <c r="G147" s="221" t="s">
        <v>219</v>
      </c>
      <c r="H147" s="222">
        <v>0.098000000000000004</v>
      </c>
      <c r="I147" s="223"/>
      <c r="J147" s="224">
        <f>ROUND(I147*H147,2)</f>
        <v>0</v>
      </c>
      <c r="K147" s="220" t="s">
        <v>170</v>
      </c>
      <c r="L147" s="69"/>
      <c r="M147" s="225" t="s">
        <v>21</v>
      </c>
      <c r="N147" s="251" t="s">
        <v>43</v>
      </c>
      <c r="O147" s="252"/>
      <c r="P147" s="253">
        <f>O147*H147</f>
        <v>0</v>
      </c>
      <c r="Q147" s="253">
        <v>0</v>
      </c>
      <c r="R147" s="253">
        <f>Q147*H147</f>
        <v>0</v>
      </c>
      <c r="S147" s="253">
        <v>0</v>
      </c>
      <c r="T147" s="254">
        <f>S147*H147</f>
        <v>0</v>
      </c>
      <c r="AR147" s="21" t="s">
        <v>183</v>
      </c>
      <c r="AT147" s="21" t="s">
        <v>166</v>
      </c>
      <c r="AU147" s="21" t="s">
        <v>82</v>
      </c>
      <c r="AY147" s="21" t="s">
        <v>164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21" t="s">
        <v>80</v>
      </c>
      <c r="BK147" s="229">
        <f>ROUND(I147*H147,2)</f>
        <v>0</v>
      </c>
      <c r="BL147" s="21" t="s">
        <v>183</v>
      </c>
      <c r="BM147" s="21" t="s">
        <v>864</v>
      </c>
    </row>
    <row r="148" s="1" customFormat="1" ht="6.96" customHeight="1">
      <c r="B148" s="64"/>
      <c r="C148" s="65"/>
      <c r="D148" s="65"/>
      <c r="E148" s="65"/>
      <c r="F148" s="65"/>
      <c r="G148" s="65"/>
      <c r="H148" s="65"/>
      <c r="I148" s="163"/>
      <c r="J148" s="65"/>
      <c r="K148" s="65"/>
      <c r="L148" s="69"/>
    </row>
  </sheetData>
  <sheetProtection sheet="1" autoFilter="0" formatColumns="0" formatRows="0" objects="1" scenarios="1" spinCount="100000" saltValue="hxoMvbR0qqcFCxcNQGncNZhWWMrb7sWrwzv8Xzo+kjd1PrkJN0GMyG6bmPwUlAwZfKk4ueFG/x9c1krPekGgYQ==" hashValue="JeEZ2drQa18EXpONBP1AzjzWcH+D0QPweYF/AgpaPNWmi3rI/aXp5xcGSJdfb5brx1tZFIrl8+kct0jotN7TNQ==" algorithmName="SHA-512" password="CC35"/>
  <autoFilter ref="C86:K147"/>
  <mergeCells count="10">
    <mergeCell ref="E7:H7"/>
    <mergeCell ref="E9:H9"/>
    <mergeCell ref="E24:H24"/>
    <mergeCell ref="E45:H45"/>
    <mergeCell ref="E47:H47"/>
    <mergeCell ref="J51:J52"/>
    <mergeCell ref="E77:H77"/>
    <mergeCell ref="E79:H79"/>
    <mergeCell ref="G1:H1"/>
    <mergeCell ref="L2:V2"/>
  </mergeCells>
  <hyperlinks>
    <hyperlink ref="F1:G1" location="C2" display="1) Krycí list soupisu"/>
    <hyperlink ref="G1:H1" location="C54" display="2) Rekapitulace"/>
    <hyperlink ref="J1" location="C8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3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34"/>
      <c r="C1" s="134"/>
      <c r="D1" s="135" t="s">
        <v>1</v>
      </c>
      <c r="E1" s="134"/>
      <c r="F1" s="136" t="s">
        <v>110</v>
      </c>
      <c r="G1" s="136" t="s">
        <v>111</v>
      </c>
      <c r="H1" s="136"/>
      <c r="I1" s="137"/>
      <c r="J1" s="136" t="s">
        <v>112</v>
      </c>
      <c r="K1" s="135" t="s">
        <v>113</v>
      </c>
      <c r="L1" s="136" t="s">
        <v>114</v>
      </c>
      <c r="M1" s="136"/>
      <c r="N1" s="136"/>
      <c r="O1" s="136"/>
      <c r="P1" s="136"/>
      <c r="Q1" s="136"/>
      <c r="R1" s="136"/>
      <c r="S1" s="136"/>
      <c r="T1" s="136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97</v>
      </c>
    </row>
    <row r="3" ht="6.96" customHeight="1">
      <c r="B3" s="22"/>
      <c r="C3" s="23"/>
      <c r="D3" s="23"/>
      <c r="E3" s="23"/>
      <c r="F3" s="23"/>
      <c r="G3" s="23"/>
      <c r="H3" s="23"/>
      <c r="I3" s="138"/>
      <c r="J3" s="23"/>
      <c r="K3" s="24"/>
      <c r="AT3" s="21" t="s">
        <v>82</v>
      </c>
    </row>
    <row r="4" ht="36.96" customHeight="1">
      <c r="B4" s="25"/>
      <c r="C4" s="26"/>
      <c r="D4" s="27" t="s">
        <v>115</v>
      </c>
      <c r="E4" s="26"/>
      <c r="F4" s="26"/>
      <c r="G4" s="26"/>
      <c r="H4" s="26"/>
      <c r="I4" s="139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39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39"/>
      <c r="J6" s="26"/>
      <c r="K6" s="28"/>
    </row>
    <row r="7" ht="16.5" customHeight="1">
      <c r="B7" s="25"/>
      <c r="C7" s="26"/>
      <c r="D7" s="26"/>
      <c r="E7" s="140" t="str">
        <f>'Rekapitulace stavby'!K6</f>
        <v>Oprava podlah v dílnách areálu TSS</v>
      </c>
      <c r="F7" s="37"/>
      <c r="G7" s="37"/>
      <c r="H7" s="37"/>
      <c r="I7" s="139"/>
      <c r="J7" s="26"/>
      <c r="K7" s="28"/>
    </row>
    <row r="8" s="1" customFormat="1">
      <c r="B8" s="43"/>
      <c r="C8" s="44"/>
      <c r="D8" s="37" t="s">
        <v>116</v>
      </c>
      <c r="E8" s="44"/>
      <c r="F8" s="44"/>
      <c r="G8" s="44"/>
      <c r="H8" s="44"/>
      <c r="I8" s="141"/>
      <c r="J8" s="44"/>
      <c r="K8" s="48"/>
    </row>
    <row r="9" s="1" customFormat="1" ht="36.96" customHeight="1">
      <c r="B9" s="43"/>
      <c r="C9" s="44"/>
      <c r="D9" s="44"/>
      <c r="E9" s="142" t="s">
        <v>865</v>
      </c>
      <c r="F9" s="44"/>
      <c r="G9" s="44"/>
      <c r="H9" s="44"/>
      <c r="I9" s="141"/>
      <c r="J9" s="44"/>
      <c r="K9" s="48"/>
    </row>
    <row r="10" s="1" customFormat="1">
      <c r="B10" s="43"/>
      <c r="C10" s="44"/>
      <c r="D10" s="44"/>
      <c r="E10" s="44"/>
      <c r="F10" s="44"/>
      <c r="G10" s="44"/>
      <c r="H10" s="44"/>
      <c r="I10" s="141"/>
      <c r="J10" s="44"/>
      <c r="K10" s="48"/>
    </row>
    <row r="11" s="1" customFormat="1" ht="14.4" customHeight="1">
      <c r="B11" s="43"/>
      <c r="C11" s="44"/>
      <c r="D11" s="37" t="s">
        <v>20</v>
      </c>
      <c r="E11" s="44"/>
      <c r="F11" s="32" t="s">
        <v>21</v>
      </c>
      <c r="G11" s="44"/>
      <c r="H11" s="44"/>
      <c r="I11" s="143" t="s">
        <v>22</v>
      </c>
      <c r="J11" s="32" t="s">
        <v>21</v>
      </c>
      <c r="K11" s="48"/>
    </row>
    <row r="12" s="1" customFormat="1" ht="14.4" customHeight="1">
      <c r="B12" s="43"/>
      <c r="C12" s="44"/>
      <c r="D12" s="37" t="s">
        <v>23</v>
      </c>
      <c r="E12" s="44"/>
      <c r="F12" s="32" t="s">
        <v>24</v>
      </c>
      <c r="G12" s="44"/>
      <c r="H12" s="44"/>
      <c r="I12" s="143" t="s">
        <v>25</v>
      </c>
      <c r="J12" s="144" t="str">
        <f>'Rekapitulace stavby'!AN8</f>
        <v>26. 7. 2017</v>
      </c>
      <c r="K12" s="48"/>
    </row>
    <row r="13" s="1" customFormat="1" ht="10.8" customHeight="1">
      <c r="B13" s="43"/>
      <c r="C13" s="44"/>
      <c r="D13" s="44"/>
      <c r="E13" s="44"/>
      <c r="F13" s="44"/>
      <c r="G13" s="44"/>
      <c r="H13" s="44"/>
      <c r="I13" s="141"/>
      <c r="J13" s="44"/>
      <c r="K13" s="48"/>
    </row>
    <row r="14" s="1" customFormat="1" ht="14.4" customHeight="1">
      <c r="B14" s="43"/>
      <c r="C14" s="44"/>
      <c r="D14" s="37" t="s">
        <v>27</v>
      </c>
      <c r="E14" s="44"/>
      <c r="F14" s="44"/>
      <c r="G14" s="44"/>
      <c r="H14" s="44"/>
      <c r="I14" s="143" t="s">
        <v>28</v>
      </c>
      <c r="J14" s="32" t="s">
        <v>21</v>
      </c>
      <c r="K14" s="48"/>
    </row>
    <row r="15" s="1" customFormat="1" ht="18" customHeight="1">
      <c r="B15" s="43"/>
      <c r="C15" s="44"/>
      <c r="D15" s="44"/>
      <c r="E15" s="32" t="s">
        <v>29</v>
      </c>
      <c r="F15" s="44"/>
      <c r="G15" s="44"/>
      <c r="H15" s="44"/>
      <c r="I15" s="143" t="s">
        <v>30</v>
      </c>
      <c r="J15" s="32" t="s">
        <v>21</v>
      </c>
      <c r="K15" s="48"/>
    </row>
    <row r="16" s="1" customFormat="1" ht="6.96" customHeight="1">
      <c r="B16" s="43"/>
      <c r="C16" s="44"/>
      <c r="D16" s="44"/>
      <c r="E16" s="44"/>
      <c r="F16" s="44"/>
      <c r="G16" s="44"/>
      <c r="H16" s="44"/>
      <c r="I16" s="141"/>
      <c r="J16" s="44"/>
      <c r="K16" s="48"/>
    </row>
    <row r="17" s="1" customFormat="1" ht="14.4" customHeight="1">
      <c r="B17" s="43"/>
      <c r="C17" s="44"/>
      <c r="D17" s="37" t="s">
        <v>31</v>
      </c>
      <c r="E17" s="44"/>
      <c r="F17" s="44"/>
      <c r="G17" s="44"/>
      <c r="H17" s="44"/>
      <c r="I17" s="143" t="s">
        <v>28</v>
      </c>
      <c r="J17" s="32" t="str">
        <f>IF('Rekapitulace stavby'!AN13="Vyplň údaj","",IF('Rekapitulace stavby'!AN13="","",'Rekapitulace stavby'!AN13))</f>
        <v/>
      </c>
      <c r="K17" s="48"/>
    </row>
    <row r="18" s="1" customFormat="1" ht="18" customHeight="1">
      <c r="B18" s="43"/>
      <c r="C18" s="44"/>
      <c r="D18" s="44"/>
      <c r="E18" s="32" t="str">
        <f>IF('Rekapitulace stavby'!E14="Vyplň údaj","",IF('Rekapitulace stavby'!E14="","",'Rekapitulace stavby'!E14))</f>
        <v/>
      </c>
      <c r="F18" s="44"/>
      <c r="G18" s="44"/>
      <c r="H18" s="44"/>
      <c r="I18" s="143" t="s">
        <v>30</v>
      </c>
      <c r="J18" s="32" t="str">
        <f>IF('Rekapitulace stavby'!AN14="Vyplň údaj","",IF('Rekapitulace stavby'!AN14="","",'Rekapitulace stavby'!AN14))</f>
        <v/>
      </c>
      <c r="K18" s="48"/>
    </row>
    <row r="19" s="1" customFormat="1" ht="6.96" customHeight="1">
      <c r="B19" s="43"/>
      <c r="C19" s="44"/>
      <c r="D19" s="44"/>
      <c r="E19" s="44"/>
      <c r="F19" s="44"/>
      <c r="G19" s="44"/>
      <c r="H19" s="44"/>
      <c r="I19" s="141"/>
      <c r="J19" s="44"/>
      <c r="K19" s="48"/>
    </row>
    <row r="20" s="1" customFormat="1" ht="14.4" customHeight="1">
      <c r="B20" s="43"/>
      <c r="C20" s="44"/>
      <c r="D20" s="37" t="s">
        <v>33</v>
      </c>
      <c r="E20" s="44"/>
      <c r="F20" s="44"/>
      <c r="G20" s="44"/>
      <c r="H20" s="44"/>
      <c r="I20" s="143" t="s">
        <v>28</v>
      </c>
      <c r="J20" s="32" t="s">
        <v>21</v>
      </c>
      <c r="K20" s="48"/>
    </row>
    <row r="21" s="1" customFormat="1" ht="18" customHeight="1">
      <c r="B21" s="43"/>
      <c r="C21" s="44"/>
      <c r="D21" s="44"/>
      <c r="E21" s="32" t="s">
        <v>34</v>
      </c>
      <c r="F21" s="44"/>
      <c r="G21" s="44"/>
      <c r="H21" s="44"/>
      <c r="I21" s="143" t="s">
        <v>30</v>
      </c>
      <c r="J21" s="32" t="s">
        <v>21</v>
      </c>
      <c r="K21" s="48"/>
    </row>
    <row r="22" s="1" customFormat="1" ht="6.96" customHeight="1">
      <c r="B22" s="43"/>
      <c r="C22" s="44"/>
      <c r="D22" s="44"/>
      <c r="E22" s="44"/>
      <c r="F22" s="44"/>
      <c r="G22" s="44"/>
      <c r="H22" s="44"/>
      <c r="I22" s="141"/>
      <c r="J22" s="44"/>
      <c r="K22" s="48"/>
    </row>
    <row r="23" s="1" customFormat="1" ht="14.4" customHeight="1">
      <c r="B23" s="43"/>
      <c r="C23" s="44"/>
      <c r="D23" s="37" t="s">
        <v>36</v>
      </c>
      <c r="E23" s="44"/>
      <c r="F23" s="44"/>
      <c r="G23" s="44"/>
      <c r="H23" s="44"/>
      <c r="I23" s="141"/>
      <c r="J23" s="44"/>
      <c r="K23" s="48"/>
    </row>
    <row r="24" s="6" customFormat="1" ht="16.5" customHeight="1">
      <c r="B24" s="145"/>
      <c r="C24" s="146"/>
      <c r="D24" s="146"/>
      <c r="E24" s="41" t="s">
        <v>21</v>
      </c>
      <c r="F24" s="41"/>
      <c r="G24" s="41"/>
      <c r="H24" s="41"/>
      <c r="I24" s="147"/>
      <c r="J24" s="146"/>
      <c r="K24" s="148"/>
    </row>
    <row r="25" s="1" customFormat="1" ht="6.96" customHeight="1">
      <c r="B25" s="43"/>
      <c r="C25" s="44"/>
      <c r="D25" s="44"/>
      <c r="E25" s="44"/>
      <c r="F25" s="44"/>
      <c r="G25" s="44"/>
      <c r="H25" s="44"/>
      <c r="I25" s="141"/>
      <c r="J25" s="44"/>
      <c r="K25" s="48"/>
    </row>
    <row r="26" s="1" customFormat="1" ht="6.96" customHeight="1">
      <c r="B26" s="43"/>
      <c r="C26" s="44"/>
      <c r="D26" s="103"/>
      <c r="E26" s="103"/>
      <c r="F26" s="103"/>
      <c r="G26" s="103"/>
      <c r="H26" s="103"/>
      <c r="I26" s="149"/>
      <c r="J26" s="103"/>
      <c r="K26" s="150"/>
    </row>
    <row r="27" s="1" customFormat="1" ht="25.44" customHeight="1">
      <c r="B27" s="43"/>
      <c r="C27" s="44"/>
      <c r="D27" s="151" t="s">
        <v>38</v>
      </c>
      <c r="E27" s="44"/>
      <c r="F27" s="44"/>
      <c r="G27" s="44"/>
      <c r="H27" s="44"/>
      <c r="I27" s="141"/>
      <c r="J27" s="152">
        <f>ROUND(J86,2)</f>
        <v>0</v>
      </c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49"/>
      <c r="J28" s="103"/>
      <c r="K28" s="150"/>
    </row>
    <row r="29" s="1" customFormat="1" ht="14.4" customHeight="1">
      <c r="B29" s="43"/>
      <c r="C29" s="44"/>
      <c r="D29" s="44"/>
      <c r="E29" s="44"/>
      <c r="F29" s="49" t="s">
        <v>40</v>
      </c>
      <c r="G29" s="44"/>
      <c r="H29" s="44"/>
      <c r="I29" s="153" t="s">
        <v>39</v>
      </c>
      <c r="J29" s="49" t="s">
        <v>41</v>
      </c>
      <c r="K29" s="48"/>
    </row>
    <row r="30" s="1" customFormat="1" ht="14.4" customHeight="1">
      <c r="B30" s="43"/>
      <c r="C30" s="44"/>
      <c r="D30" s="52" t="s">
        <v>42</v>
      </c>
      <c r="E30" s="52" t="s">
        <v>43</v>
      </c>
      <c r="F30" s="154">
        <f>ROUND(SUM(BE86:BE144), 2)</f>
        <v>0</v>
      </c>
      <c r="G30" s="44"/>
      <c r="H30" s="44"/>
      <c r="I30" s="155">
        <v>0.20999999999999999</v>
      </c>
      <c r="J30" s="154">
        <f>ROUND(ROUND((SUM(BE86:BE144)), 2)*I30, 2)</f>
        <v>0</v>
      </c>
      <c r="K30" s="48"/>
    </row>
    <row r="31" s="1" customFormat="1" ht="14.4" customHeight="1">
      <c r="B31" s="43"/>
      <c r="C31" s="44"/>
      <c r="D31" s="44"/>
      <c r="E31" s="52" t="s">
        <v>44</v>
      </c>
      <c r="F31" s="154">
        <f>ROUND(SUM(BF86:BF144), 2)</f>
        <v>0</v>
      </c>
      <c r="G31" s="44"/>
      <c r="H31" s="44"/>
      <c r="I31" s="155">
        <v>0.14999999999999999</v>
      </c>
      <c r="J31" s="154">
        <f>ROUND(ROUND((SUM(BF86:BF144)), 2)*I31, 2)</f>
        <v>0</v>
      </c>
      <c r="K31" s="48"/>
    </row>
    <row r="32" hidden="1" s="1" customFormat="1" ht="14.4" customHeight="1">
      <c r="B32" s="43"/>
      <c r="C32" s="44"/>
      <c r="D32" s="44"/>
      <c r="E32" s="52" t="s">
        <v>45</v>
      </c>
      <c r="F32" s="154">
        <f>ROUND(SUM(BG86:BG144), 2)</f>
        <v>0</v>
      </c>
      <c r="G32" s="44"/>
      <c r="H32" s="44"/>
      <c r="I32" s="155">
        <v>0.20999999999999999</v>
      </c>
      <c r="J32" s="154">
        <v>0</v>
      </c>
      <c r="K32" s="48"/>
    </row>
    <row r="33" hidden="1" s="1" customFormat="1" ht="14.4" customHeight="1">
      <c r="B33" s="43"/>
      <c r="C33" s="44"/>
      <c r="D33" s="44"/>
      <c r="E33" s="52" t="s">
        <v>46</v>
      </c>
      <c r="F33" s="154">
        <f>ROUND(SUM(BH86:BH144), 2)</f>
        <v>0</v>
      </c>
      <c r="G33" s="44"/>
      <c r="H33" s="44"/>
      <c r="I33" s="155">
        <v>0.14999999999999999</v>
      </c>
      <c r="J33" s="154">
        <v>0</v>
      </c>
      <c r="K33" s="48"/>
    </row>
    <row r="34" hidden="1" s="1" customFormat="1" ht="14.4" customHeight="1">
      <c r="B34" s="43"/>
      <c r="C34" s="44"/>
      <c r="D34" s="44"/>
      <c r="E34" s="52" t="s">
        <v>47</v>
      </c>
      <c r="F34" s="154">
        <f>ROUND(SUM(BI86:BI144), 2)</f>
        <v>0</v>
      </c>
      <c r="G34" s="44"/>
      <c r="H34" s="44"/>
      <c r="I34" s="155">
        <v>0</v>
      </c>
      <c r="J34" s="154">
        <v>0</v>
      </c>
      <c r="K34" s="48"/>
    </row>
    <row r="35" s="1" customFormat="1" ht="6.96" customHeight="1">
      <c r="B35" s="43"/>
      <c r="C35" s="44"/>
      <c r="D35" s="44"/>
      <c r="E35" s="44"/>
      <c r="F35" s="44"/>
      <c r="G35" s="44"/>
      <c r="H35" s="44"/>
      <c r="I35" s="141"/>
      <c r="J35" s="44"/>
      <c r="K35" s="48"/>
    </row>
    <row r="36" s="1" customFormat="1" ht="25.44" customHeight="1">
      <c r="B36" s="43"/>
      <c r="C36" s="156"/>
      <c r="D36" s="157" t="s">
        <v>48</v>
      </c>
      <c r="E36" s="95"/>
      <c r="F36" s="95"/>
      <c r="G36" s="158" t="s">
        <v>49</v>
      </c>
      <c r="H36" s="159" t="s">
        <v>50</v>
      </c>
      <c r="I36" s="160"/>
      <c r="J36" s="161">
        <f>SUM(J27:J34)</f>
        <v>0</v>
      </c>
      <c r="K36" s="162"/>
    </row>
    <row r="37" s="1" customFormat="1" ht="14.4" customHeight="1">
      <c r="B37" s="64"/>
      <c r="C37" s="65"/>
      <c r="D37" s="65"/>
      <c r="E37" s="65"/>
      <c r="F37" s="65"/>
      <c r="G37" s="65"/>
      <c r="H37" s="65"/>
      <c r="I37" s="163"/>
      <c r="J37" s="65"/>
      <c r="K37" s="66"/>
    </row>
    <row r="41" s="1" customFormat="1" ht="6.96" customHeight="1">
      <c r="B41" s="164"/>
      <c r="C41" s="165"/>
      <c r="D41" s="165"/>
      <c r="E41" s="165"/>
      <c r="F41" s="165"/>
      <c r="G41" s="165"/>
      <c r="H41" s="165"/>
      <c r="I41" s="166"/>
      <c r="J41" s="165"/>
      <c r="K41" s="167"/>
    </row>
    <row r="42" s="1" customFormat="1" ht="36.96" customHeight="1">
      <c r="B42" s="43"/>
      <c r="C42" s="27" t="s">
        <v>118</v>
      </c>
      <c r="D42" s="44"/>
      <c r="E42" s="44"/>
      <c r="F42" s="44"/>
      <c r="G42" s="44"/>
      <c r="H42" s="44"/>
      <c r="I42" s="141"/>
      <c r="J42" s="44"/>
      <c r="K42" s="48"/>
    </row>
    <row r="43" s="1" customFormat="1" ht="6.96" customHeight="1">
      <c r="B43" s="43"/>
      <c r="C43" s="44"/>
      <c r="D43" s="44"/>
      <c r="E43" s="44"/>
      <c r="F43" s="44"/>
      <c r="G43" s="44"/>
      <c r="H43" s="44"/>
      <c r="I43" s="141"/>
      <c r="J43" s="44"/>
      <c r="K43" s="48"/>
    </row>
    <row r="44" s="1" customFormat="1" ht="14.4" customHeight="1">
      <c r="B44" s="43"/>
      <c r="C44" s="37" t="s">
        <v>18</v>
      </c>
      <c r="D44" s="44"/>
      <c r="E44" s="44"/>
      <c r="F44" s="44"/>
      <c r="G44" s="44"/>
      <c r="H44" s="44"/>
      <c r="I44" s="141"/>
      <c r="J44" s="44"/>
      <c r="K44" s="48"/>
    </row>
    <row r="45" s="1" customFormat="1" ht="16.5" customHeight="1">
      <c r="B45" s="43"/>
      <c r="C45" s="44"/>
      <c r="D45" s="44"/>
      <c r="E45" s="140" t="str">
        <f>E7</f>
        <v>Oprava podlah v dílnách areálu TSS</v>
      </c>
      <c r="F45" s="37"/>
      <c r="G45" s="37"/>
      <c r="H45" s="37"/>
      <c r="I45" s="141"/>
      <c r="J45" s="44"/>
      <c r="K45" s="48"/>
    </row>
    <row r="46" s="1" customFormat="1" ht="14.4" customHeight="1">
      <c r="B46" s="43"/>
      <c r="C46" s="37" t="s">
        <v>116</v>
      </c>
      <c r="D46" s="44"/>
      <c r="E46" s="44"/>
      <c r="F46" s="44"/>
      <c r="G46" s="44"/>
      <c r="H46" s="44"/>
      <c r="I46" s="141"/>
      <c r="J46" s="44"/>
      <c r="K46" s="48"/>
    </row>
    <row r="47" s="1" customFormat="1" ht="17.25" customHeight="1">
      <c r="B47" s="43"/>
      <c r="C47" s="44"/>
      <c r="D47" s="44"/>
      <c r="E47" s="142" t="str">
        <f>E9</f>
        <v>2017-133-07 - m.č.118 - dílna</v>
      </c>
      <c r="F47" s="44"/>
      <c r="G47" s="44"/>
      <c r="H47" s="44"/>
      <c r="I47" s="141"/>
      <c r="J47" s="44"/>
      <c r="K47" s="48"/>
    </row>
    <row r="48" s="1" customFormat="1" ht="6.96" customHeight="1">
      <c r="B48" s="43"/>
      <c r="C48" s="44"/>
      <c r="D48" s="44"/>
      <c r="E48" s="44"/>
      <c r="F48" s="44"/>
      <c r="G48" s="44"/>
      <c r="H48" s="44"/>
      <c r="I48" s="141"/>
      <c r="J48" s="44"/>
      <c r="K48" s="48"/>
    </row>
    <row r="49" s="1" customFormat="1" ht="18" customHeight="1">
      <c r="B49" s="43"/>
      <c r="C49" s="37" t="s">
        <v>23</v>
      </c>
      <c r="D49" s="44"/>
      <c r="E49" s="44"/>
      <c r="F49" s="32" t="str">
        <f>F12</f>
        <v>ul.Soudní 988, Praha 4</v>
      </c>
      <c r="G49" s="44"/>
      <c r="H49" s="44"/>
      <c r="I49" s="143" t="s">
        <v>25</v>
      </c>
      <c r="J49" s="144" t="str">
        <f>IF(J12="","",J12)</f>
        <v>26. 7. 2017</v>
      </c>
      <c r="K49" s="48"/>
    </row>
    <row r="50" s="1" customFormat="1" ht="6.96" customHeight="1">
      <c r="B50" s="43"/>
      <c r="C50" s="44"/>
      <c r="D50" s="44"/>
      <c r="E50" s="44"/>
      <c r="F50" s="44"/>
      <c r="G50" s="44"/>
      <c r="H50" s="44"/>
      <c r="I50" s="141"/>
      <c r="J50" s="44"/>
      <c r="K50" s="48"/>
    </row>
    <row r="51" s="1" customFormat="1">
      <c r="B51" s="43"/>
      <c r="C51" s="37" t="s">
        <v>27</v>
      </c>
      <c r="D51" s="44"/>
      <c r="E51" s="44"/>
      <c r="F51" s="32" t="str">
        <f>E15</f>
        <v>Vězeňská služba ČR Soudní 1672/1a, Praha 4</v>
      </c>
      <c r="G51" s="44"/>
      <c r="H51" s="44"/>
      <c r="I51" s="143" t="s">
        <v>33</v>
      </c>
      <c r="J51" s="41" t="str">
        <f>E21</f>
        <v>Arch.Ing. Lubomír Hromádko, Lamačova 858,Praha 5</v>
      </c>
      <c r="K51" s="48"/>
    </row>
    <row r="52" s="1" customFormat="1" ht="14.4" customHeight="1">
      <c r="B52" s="43"/>
      <c r="C52" s="37" t="s">
        <v>31</v>
      </c>
      <c r="D52" s="44"/>
      <c r="E52" s="44"/>
      <c r="F52" s="32" t="str">
        <f>IF(E18="","",E18)</f>
        <v/>
      </c>
      <c r="G52" s="44"/>
      <c r="H52" s="44"/>
      <c r="I52" s="141"/>
      <c r="J52" s="168"/>
      <c r="K52" s="48"/>
    </row>
    <row r="53" s="1" customFormat="1" ht="10.32" customHeight="1">
      <c r="B53" s="43"/>
      <c r="C53" s="44"/>
      <c r="D53" s="44"/>
      <c r="E53" s="44"/>
      <c r="F53" s="44"/>
      <c r="G53" s="44"/>
      <c r="H53" s="44"/>
      <c r="I53" s="141"/>
      <c r="J53" s="44"/>
      <c r="K53" s="48"/>
    </row>
    <row r="54" s="1" customFormat="1" ht="29.28" customHeight="1">
      <c r="B54" s="43"/>
      <c r="C54" s="169" t="s">
        <v>119</v>
      </c>
      <c r="D54" s="156"/>
      <c r="E54" s="156"/>
      <c r="F54" s="156"/>
      <c r="G54" s="156"/>
      <c r="H54" s="156"/>
      <c r="I54" s="170"/>
      <c r="J54" s="171" t="s">
        <v>120</v>
      </c>
      <c r="K54" s="172"/>
    </row>
    <row r="55" s="1" customFormat="1" ht="10.32" customHeight="1">
      <c r="B55" s="43"/>
      <c r="C55" s="44"/>
      <c r="D55" s="44"/>
      <c r="E55" s="44"/>
      <c r="F55" s="44"/>
      <c r="G55" s="44"/>
      <c r="H55" s="44"/>
      <c r="I55" s="141"/>
      <c r="J55" s="44"/>
      <c r="K55" s="48"/>
    </row>
    <row r="56" s="1" customFormat="1" ht="29.28" customHeight="1">
      <c r="B56" s="43"/>
      <c r="C56" s="173" t="s">
        <v>121</v>
      </c>
      <c r="D56" s="44"/>
      <c r="E56" s="44"/>
      <c r="F56" s="44"/>
      <c r="G56" s="44"/>
      <c r="H56" s="44"/>
      <c r="I56" s="141"/>
      <c r="J56" s="152">
        <f>J86</f>
        <v>0</v>
      </c>
      <c r="K56" s="48"/>
      <c r="AU56" s="21" t="s">
        <v>122</v>
      </c>
    </row>
    <row r="57" s="7" customFormat="1" ht="24.96" customHeight="1">
      <c r="B57" s="174"/>
      <c r="C57" s="175"/>
      <c r="D57" s="176" t="s">
        <v>123</v>
      </c>
      <c r="E57" s="177"/>
      <c r="F57" s="177"/>
      <c r="G57" s="177"/>
      <c r="H57" s="177"/>
      <c r="I57" s="178"/>
      <c r="J57" s="179">
        <f>J87</f>
        <v>0</v>
      </c>
      <c r="K57" s="180"/>
    </row>
    <row r="58" s="8" customFormat="1" ht="19.92" customHeight="1">
      <c r="B58" s="181"/>
      <c r="C58" s="182"/>
      <c r="D58" s="183" t="s">
        <v>124</v>
      </c>
      <c r="E58" s="184"/>
      <c r="F58" s="184"/>
      <c r="G58" s="184"/>
      <c r="H58" s="184"/>
      <c r="I58" s="185"/>
      <c r="J58" s="186">
        <f>J88</f>
        <v>0</v>
      </c>
      <c r="K58" s="187"/>
    </row>
    <row r="59" s="8" customFormat="1" ht="19.92" customHeight="1">
      <c r="B59" s="181"/>
      <c r="C59" s="182"/>
      <c r="D59" s="183" t="s">
        <v>130</v>
      </c>
      <c r="E59" s="184"/>
      <c r="F59" s="184"/>
      <c r="G59" s="184"/>
      <c r="H59" s="184"/>
      <c r="I59" s="185"/>
      <c r="J59" s="186">
        <f>J90</f>
        <v>0</v>
      </c>
      <c r="K59" s="187"/>
    </row>
    <row r="60" s="8" customFormat="1" ht="19.92" customHeight="1">
      <c r="B60" s="181"/>
      <c r="C60" s="182"/>
      <c r="D60" s="183" t="s">
        <v>133</v>
      </c>
      <c r="E60" s="184"/>
      <c r="F60" s="184"/>
      <c r="G60" s="184"/>
      <c r="H60" s="184"/>
      <c r="I60" s="185"/>
      <c r="J60" s="186">
        <f>J98</f>
        <v>0</v>
      </c>
      <c r="K60" s="187"/>
    </row>
    <row r="61" s="8" customFormat="1" ht="19.92" customHeight="1">
      <c r="B61" s="181"/>
      <c r="C61" s="182"/>
      <c r="D61" s="183" t="s">
        <v>134</v>
      </c>
      <c r="E61" s="184"/>
      <c r="F61" s="184"/>
      <c r="G61" s="184"/>
      <c r="H61" s="184"/>
      <c r="I61" s="185"/>
      <c r="J61" s="186">
        <f>J103</f>
        <v>0</v>
      </c>
      <c r="K61" s="187"/>
    </row>
    <row r="62" s="8" customFormat="1" ht="19.92" customHeight="1">
      <c r="B62" s="181"/>
      <c r="C62" s="182"/>
      <c r="D62" s="183" t="s">
        <v>138</v>
      </c>
      <c r="E62" s="184"/>
      <c r="F62" s="184"/>
      <c r="G62" s="184"/>
      <c r="H62" s="184"/>
      <c r="I62" s="185"/>
      <c r="J62" s="186">
        <f>J110</f>
        <v>0</v>
      </c>
      <c r="K62" s="187"/>
    </row>
    <row r="63" s="8" customFormat="1" ht="19.92" customHeight="1">
      <c r="B63" s="181"/>
      <c r="C63" s="182"/>
      <c r="D63" s="183" t="s">
        <v>139</v>
      </c>
      <c r="E63" s="184"/>
      <c r="F63" s="184"/>
      <c r="G63" s="184"/>
      <c r="H63" s="184"/>
      <c r="I63" s="185"/>
      <c r="J63" s="186">
        <f>J117</f>
        <v>0</v>
      </c>
      <c r="K63" s="187"/>
    </row>
    <row r="64" s="7" customFormat="1" ht="24.96" customHeight="1">
      <c r="B64" s="174"/>
      <c r="C64" s="175"/>
      <c r="D64" s="176" t="s">
        <v>140</v>
      </c>
      <c r="E64" s="177"/>
      <c r="F64" s="177"/>
      <c r="G64" s="177"/>
      <c r="H64" s="177"/>
      <c r="I64" s="178"/>
      <c r="J64" s="179">
        <f>J119</f>
        <v>0</v>
      </c>
      <c r="K64" s="180"/>
    </row>
    <row r="65" s="8" customFormat="1" ht="19.92" customHeight="1">
      <c r="B65" s="181"/>
      <c r="C65" s="182"/>
      <c r="D65" s="183" t="s">
        <v>141</v>
      </c>
      <c r="E65" s="184"/>
      <c r="F65" s="184"/>
      <c r="G65" s="184"/>
      <c r="H65" s="184"/>
      <c r="I65" s="185"/>
      <c r="J65" s="186">
        <f>J120</f>
        <v>0</v>
      </c>
      <c r="K65" s="187"/>
    </row>
    <row r="66" s="8" customFormat="1" ht="19.92" customHeight="1">
      <c r="B66" s="181"/>
      <c r="C66" s="182"/>
      <c r="D66" s="183" t="s">
        <v>143</v>
      </c>
      <c r="E66" s="184"/>
      <c r="F66" s="184"/>
      <c r="G66" s="184"/>
      <c r="H66" s="184"/>
      <c r="I66" s="185"/>
      <c r="J66" s="186">
        <f>J130</f>
        <v>0</v>
      </c>
      <c r="K66" s="187"/>
    </row>
    <row r="67" s="1" customFormat="1" ht="21.84" customHeight="1">
      <c r="B67" s="43"/>
      <c r="C67" s="44"/>
      <c r="D67" s="44"/>
      <c r="E67" s="44"/>
      <c r="F67" s="44"/>
      <c r="G67" s="44"/>
      <c r="H67" s="44"/>
      <c r="I67" s="141"/>
      <c r="J67" s="44"/>
      <c r="K67" s="48"/>
    </row>
    <row r="68" s="1" customFormat="1" ht="6.96" customHeight="1">
      <c r="B68" s="64"/>
      <c r="C68" s="65"/>
      <c r="D68" s="65"/>
      <c r="E68" s="65"/>
      <c r="F68" s="65"/>
      <c r="G68" s="65"/>
      <c r="H68" s="65"/>
      <c r="I68" s="163"/>
      <c r="J68" s="65"/>
      <c r="K68" s="66"/>
    </row>
    <row r="72" s="1" customFormat="1" ht="6.96" customHeight="1">
      <c r="B72" s="67"/>
      <c r="C72" s="68"/>
      <c r="D72" s="68"/>
      <c r="E72" s="68"/>
      <c r="F72" s="68"/>
      <c r="G72" s="68"/>
      <c r="H72" s="68"/>
      <c r="I72" s="166"/>
      <c r="J72" s="68"/>
      <c r="K72" s="68"/>
      <c r="L72" s="69"/>
    </row>
    <row r="73" s="1" customFormat="1" ht="36.96" customHeight="1">
      <c r="B73" s="43"/>
      <c r="C73" s="70" t="s">
        <v>148</v>
      </c>
      <c r="D73" s="71"/>
      <c r="E73" s="71"/>
      <c r="F73" s="71"/>
      <c r="G73" s="71"/>
      <c r="H73" s="71"/>
      <c r="I73" s="188"/>
      <c r="J73" s="71"/>
      <c r="K73" s="71"/>
      <c r="L73" s="69"/>
    </row>
    <row r="74" s="1" customFormat="1" ht="6.96" customHeight="1">
      <c r="B74" s="43"/>
      <c r="C74" s="71"/>
      <c r="D74" s="71"/>
      <c r="E74" s="71"/>
      <c r="F74" s="71"/>
      <c r="G74" s="71"/>
      <c r="H74" s="71"/>
      <c r="I74" s="188"/>
      <c r="J74" s="71"/>
      <c r="K74" s="71"/>
      <c r="L74" s="69"/>
    </row>
    <row r="75" s="1" customFormat="1" ht="14.4" customHeight="1">
      <c r="B75" s="43"/>
      <c r="C75" s="73" t="s">
        <v>18</v>
      </c>
      <c r="D75" s="71"/>
      <c r="E75" s="71"/>
      <c r="F75" s="71"/>
      <c r="G75" s="71"/>
      <c r="H75" s="71"/>
      <c r="I75" s="188"/>
      <c r="J75" s="71"/>
      <c r="K75" s="71"/>
      <c r="L75" s="69"/>
    </row>
    <row r="76" s="1" customFormat="1" ht="16.5" customHeight="1">
      <c r="B76" s="43"/>
      <c r="C76" s="71"/>
      <c r="D76" s="71"/>
      <c r="E76" s="189" t="str">
        <f>E7</f>
        <v>Oprava podlah v dílnách areálu TSS</v>
      </c>
      <c r="F76" s="73"/>
      <c r="G76" s="73"/>
      <c r="H76" s="73"/>
      <c r="I76" s="188"/>
      <c r="J76" s="71"/>
      <c r="K76" s="71"/>
      <c r="L76" s="69"/>
    </row>
    <row r="77" s="1" customFormat="1" ht="14.4" customHeight="1">
      <c r="B77" s="43"/>
      <c r="C77" s="73" t="s">
        <v>116</v>
      </c>
      <c r="D77" s="71"/>
      <c r="E77" s="71"/>
      <c r="F77" s="71"/>
      <c r="G77" s="71"/>
      <c r="H77" s="71"/>
      <c r="I77" s="188"/>
      <c r="J77" s="71"/>
      <c r="K77" s="71"/>
      <c r="L77" s="69"/>
    </row>
    <row r="78" s="1" customFormat="1" ht="17.25" customHeight="1">
      <c r="B78" s="43"/>
      <c r="C78" s="71"/>
      <c r="D78" s="71"/>
      <c r="E78" s="79" t="str">
        <f>E9</f>
        <v>2017-133-07 - m.č.118 - dílna</v>
      </c>
      <c r="F78" s="71"/>
      <c r="G78" s="71"/>
      <c r="H78" s="71"/>
      <c r="I78" s="188"/>
      <c r="J78" s="71"/>
      <c r="K78" s="71"/>
      <c r="L78" s="69"/>
    </row>
    <row r="79" s="1" customFormat="1" ht="6.96" customHeight="1">
      <c r="B79" s="43"/>
      <c r="C79" s="71"/>
      <c r="D79" s="71"/>
      <c r="E79" s="71"/>
      <c r="F79" s="71"/>
      <c r="G79" s="71"/>
      <c r="H79" s="71"/>
      <c r="I79" s="188"/>
      <c r="J79" s="71"/>
      <c r="K79" s="71"/>
      <c r="L79" s="69"/>
    </row>
    <row r="80" s="1" customFormat="1" ht="18" customHeight="1">
      <c r="B80" s="43"/>
      <c r="C80" s="73" t="s">
        <v>23</v>
      </c>
      <c r="D80" s="71"/>
      <c r="E80" s="71"/>
      <c r="F80" s="190" t="str">
        <f>F12</f>
        <v>ul.Soudní 988, Praha 4</v>
      </c>
      <c r="G80" s="71"/>
      <c r="H80" s="71"/>
      <c r="I80" s="191" t="s">
        <v>25</v>
      </c>
      <c r="J80" s="82" t="str">
        <f>IF(J12="","",J12)</f>
        <v>26. 7. 2017</v>
      </c>
      <c r="K80" s="71"/>
      <c r="L80" s="69"/>
    </row>
    <row r="81" s="1" customFormat="1" ht="6.96" customHeight="1">
      <c r="B81" s="43"/>
      <c r="C81" s="71"/>
      <c r="D81" s="71"/>
      <c r="E81" s="71"/>
      <c r="F81" s="71"/>
      <c r="G81" s="71"/>
      <c r="H81" s="71"/>
      <c r="I81" s="188"/>
      <c r="J81" s="71"/>
      <c r="K81" s="71"/>
      <c r="L81" s="69"/>
    </row>
    <row r="82" s="1" customFormat="1">
      <c r="B82" s="43"/>
      <c r="C82" s="73" t="s">
        <v>27</v>
      </c>
      <c r="D82" s="71"/>
      <c r="E82" s="71"/>
      <c r="F82" s="190" t="str">
        <f>E15</f>
        <v>Vězeňská služba ČR Soudní 1672/1a, Praha 4</v>
      </c>
      <c r="G82" s="71"/>
      <c r="H82" s="71"/>
      <c r="I82" s="191" t="s">
        <v>33</v>
      </c>
      <c r="J82" s="190" t="str">
        <f>E21</f>
        <v>Arch.Ing. Lubomír Hromádko, Lamačova 858,Praha 5</v>
      </c>
      <c r="K82" s="71"/>
      <c r="L82" s="69"/>
    </row>
    <row r="83" s="1" customFormat="1" ht="14.4" customHeight="1">
      <c r="B83" s="43"/>
      <c r="C83" s="73" t="s">
        <v>31</v>
      </c>
      <c r="D83" s="71"/>
      <c r="E83" s="71"/>
      <c r="F83" s="190" t="str">
        <f>IF(E18="","",E18)</f>
        <v/>
      </c>
      <c r="G83" s="71"/>
      <c r="H83" s="71"/>
      <c r="I83" s="188"/>
      <c r="J83" s="71"/>
      <c r="K83" s="71"/>
      <c r="L83" s="69"/>
    </row>
    <row r="84" s="1" customFormat="1" ht="10.32" customHeight="1">
      <c r="B84" s="43"/>
      <c r="C84" s="71"/>
      <c r="D84" s="71"/>
      <c r="E84" s="71"/>
      <c r="F84" s="71"/>
      <c r="G84" s="71"/>
      <c r="H84" s="71"/>
      <c r="I84" s="188"/>
      <c r="J84" s="71"/>
      <c r="K84" s="71"/>
      <c r="L84" s="69"/>
    </row>
    <row r="85" s="9" customFormat="1" ht="29.28" customHeight="1">
      <c r="B85" s="192"/>
      <c r="C85" s="193" t="s">
        <v>149</v>
      </c>
      <c r="D85" s="194" t="s">
        <v>57</v>
      </c>
      <c r="E85" s="194" t="s">
        <v>53</v>
      </c>
      <c r="F85" s="194" t="s">
        <v>150</v>
      </c>
      <c r="G85" s="194" t="s">
        <v>151</v>
      </c>
      <c r="H85" s="194" t="s">
        <v>152</v>
      </c>
      <c r="I85" s="195" t="s">
        <v>153</v>
      </c>
      <c r="J85" s="194" t="s">
        <v>120</v>
      </c>
      <c r="K85" s="196" t="s">
        <v>154</v>
      </c>
      <c r="L85" s="197"/>
      <c r="M85" s="99" t="s">
        <v>155</v>
      </c>
      <c r="N85" s="100" t="s">
        <v>42</v>
      </c>
      <c r="O85" s="100" t="s">
        <v>156</v>
      </c>
      <c r="P85" s="100" t="s">
        <v>157</v>
      </c>
      <c r="Q85" s="100" t="s">
        <v>158</v>
      </c>
      <c r="R85" s="100" t="s">
        <v>159</v>
      </c>
      <c r="S85" s="100" t="s">
        <v>160</v>
      </c>
      <c r="T85" s="101" t="s">
        <v>161</v>
      </c>
    </row>
    <row r="86" s="1" customFormat="1" ht="29.28" customHeight="1">
      <c r="B86" s="43"/>
      <c r="C86" s="105" t="s">
        <v>121</v>
      </c>
      <c r="D86" s="71"/>
      <c r="E86" s="71"/>
      <c r="F86" s="71"/>
      <c r="G86" s="71"/>
      <c r="H86" s="71"/>
      <c r="I86" s="188"/>
      <c r="J86" s="198">
        <f>BK86</f>
        <v>0</v>
      </c>
      <c r="K86" s="71"/>
      <c r="L86" s="69"/>
      <c r="M86" s="102"/>
      <c r="N86" s="103"/>
      <c r="O86" s="103"/>
      <c r="P86" s="199">
        <f>P87+P119</f>
        <v>0</v>
      </c>
      <c r="Q86" s="103"/>
      <c r="R86" s="199">
        <f>R87+R119</f>
        <v>2.9439384400000002</v>
      </c>
      <c r="S86" s="103"/>
      <c r="T86" s="200">
        <f>T87+T119</f>
        <v>10.318</v>
      </c>
      <c r="AT86" s="21" t="s">
        <v>71</v>
      </c>
      <c r="AU86" s="21" t="s">
        <v>122</v>
      </c>
      <c r="BK86" s="201">
        <f>BK87+BK119</f>
        <v>0</v>
      </c>
    </row>
    <row r="87" s="10" customFormat="1" ht="37.44" customHeight="1">
      <c r="B87" s="202"/>
      <c r="C87" s="203"/>
      <c r="D87" s="204" t="s">
        <v>71</v>
      </c>
      <c r="E87" s="205" t="s">
        <v>162</v>
      </c>
      <c r="F87" s="205" t="s">
        <v>163</v>
      </c>
      <c r="G87" s="203"/>
      <c r="H87" s="203"/>
      <c r="I87" s="206"/>
      <c r="J87" s="207">
        <f>BK87</f>
        <v>0</v>
      </c>
      <c r="K87" s="203"/>
      <c r="L87" s="208"/>
      <c r="M87" s="209"/>
      <c r="N87" s="210"/>
      <c r="O87" s="210"/>
      <c r="P87" s="211">
        <f>P88+P90+P98+P103+P110+P117</f>
        <v>0</v>
      </c>
      <c r="Q87" s="210"/>
      <c r="R87" s="211">
        <f>R88+R90+R98+R103+R110+R117</f>
        <v>1.5049079999999999</v>
      </c>
      <c r="S87" s="210"/>
      <c r="T87" s="212">
        <f>T88+T90+T98+T103+T110+T117</f>
        <v>10.318</v>
      </c>
      <c r="AR87" s="213" t="s">
        <v>80</v>
      </c>
      <c r="AT87" s="214" t="s">
        <v>71</v>
      </c>
      <c r="AU87" s="214" t="s">
        <v>72</v>
      </c>
      <c r="AY87" s="213" t="s">
        <v>164</v>
      </c>
      <c r="BK87" s="215">
        <f>BK88+BK90+BK98+BK103+BK110+BK117</f>
        <v>0</v>
      </c>
    </row>
    <row r="88" s="10" customFormat="1" ht="19.92" customHeight="1">
      <c r="B88" s="202"/>
      <c r="C88" s="203"/>
      <c r="D88" s="204" t="s">
        <v>71</v>
      </c>
      <c r="E88" s="216" t="s">
        <v>80</v>
      </c>
      <c r="F88" s="216" t="s">
        <v>165</v>
      </c>
      <c r="G88" s="203"/>
      <c r="H88" s="203"/>
      <c r="I88" s="206"/>
      <c r="J88" s="217">
        <f>BK88</f>
        <v>0</v>
      </c>
      <c r="K88" s="203"/>
      <c r="L88" s="208"/>
      <c r="M88" s="209"/>
      <c r="N88" s="210"/>
      <c r="O88" s="210"/>
      <c r="P88" s="211">
        <f>P89</f>
        <v>0</v>
      </c>
      <c r="Q88" s="210"/>
      <c r="R88" s="211">
        <f>R89</f>
        <v>0.0053600000000000002</v>
      </c>
      <c r="S88" s="210"/>
      <c r="T88" s="212">
        <f>T89</f>
        <v>10.318</v>
      </c>
      <c r="AR88" s="213" t="s">
        <v>80</v>
      </c>
      <c r="AT88" s="214" t="s">
        <v>71</v>
      </c>
      <c r="AU88" s="214" t="s">
        <v>80</v>
      </c>
      <c r="AY88" s="213" t="s">
        <v>164</v>
      </c>
      <c r="BK88" s="215">
        <f>BK89</f>
        <v>0</v>
      </c>
    </row>
    <row r="89" s="1" customFormat="1" ht="38.25" customHeight="1">
      <c r="B89" s="43"/>
      <c r="C89" s="218" t="s">
        <v>80</v>
      </c>
      <c r="D89" s="218" t="s">
        <v>166</v>
      </c>
      <c r="E89" s="219" t="s">
        <v>167</v>
      </c>
      <c r="F89" s="220" t="s">
        <v>655</v>
      </c>
      <c r="G89" s="221" t="s">
        <v>169</v>
      </c>
      <c r="H89" s="222">
        <v>134</v>
      </c>
      <c r="I89" s="223"/>
      <c r="J89" s="224">
        <f>ROUND(I89*H89,2)</f>
        <v>0</v>
      </c>
      <c r="K89" s="220" t="s">
        <v>170</v>
      </c>
      <c r="L89" s="69"/>
      <c r="M89" s="225" t="s">
        <v>21</v>
      </c>
      <c r="N89" s="226" t="s">
        <v>43</v>
      </c>
      <c r="O89" s="44"/>
      <c r="P89" s="227">
        <f>O89*H89</f>
        <v>0</v>
      </c>
      <c r="Q89" s="227">
        <v>4.0000000000000003E-05</v>
      </c>
      <c r="R89" s="227">
        <f>Q89*H89</f>
        <v>0.0053600000000000002</v>
      </c>
      <c r="S89" s="227">
        <v>0.076999999999999999</v>
      </c>
      <c r="T89" s="228">
        <f>S89*H89</f>
        <v>10.318</v>
      </c>
      <c r="AR89" s="21" t="s">
        <v>171</v>
      </c>
      <c r="AT89" s="21" t="s">
        <v>166</v>
      </c>
      <c r="AU89" s="21" t="s">
        <v>82</v>
      </c>
      <c r="AY89" s="21" t="s">
        <v>164</v>
      </c>
      <c r="BE89" s="229">
        <f>IF(N89="základní",J89,0)</f>
        <v>0</v>
      </c>
      <c r="BF89" s="229">
        <f>IF(N89="snížená",J89,0)</f>
        <v>0</v>
      </c>
      <c r="BG89" s="229">
        <f>IF(N89="zákl. přenesená",J89,0)</f>
        <v>0</v>
      </c>
      <c r="BH89" s="229">
        <f>IF(N89="sníž. přenesená",J89,0)</f>
        <v>0</v>
      </c>
      <c r="BI89" s="229">
        <f>IF(N89="nulová",J89,0)</f>
        <v>0</v>
      </c>
      <c r="BJ89" s="21" t="s">
        <v>80</v>
      </c>
      <c r="BK89" s="229">
        <f>ROUND(I89*H89,2)</f>
        <v>0</v>
      </c>
      <c r="BL89" s="21" t="s">
        <v>171</v>
      </c>
      <c r="BM89" s="21" t="s">
        <v>866</v>
      </c>
    </row>
    <row r="90" s="10" customFormat="1" ht="29.88" customHeight="1">
      <c r="B90" s="202"/>
      <c r="C90" s="203"/>
      <c r="D90" s="204" t="s">
        <v>71</v>
      </c>
      <c r="E90" s="216" t="s">
        <v>192</v>
      </c>
      <c r="F90" s="216" t="s">
        <v>265</v>
      </c>
      <c r="G90" s="203"/>
      <c r="H90" s="203"/>
      <c r="I90" s="206"/>
      <c r="J90" s="217">
        <f>BK90</f>
        <v>0</v>
      </c>
      <c r="K90" s="203"/>
      <c r="L90" s="208"/>
      <c r="M90" s="209"/>
      <c r="N90" s="210"/>
      <c r="O90" s="210"/>
      <c r="P90" s="211">
        <f>SUM(P91:P97)</f>
        <v>0</v>
      </c>
      <c r="Q90" s="210"/>
      <c r="R90" s="211">
        <f>SUM(R91:R97)</f>
        <v>1.4195928</v>
      </c>
      <c r="S90" s="210"/>
      <c r="T90" s="212">
        <f>SUM(T91:T97)</f>
        <v>0</v>
      </c>
      <c r="AR90" s="213" t="s">
        <v>80</v>
      </c>
      <c r="AT90" s="214" t="s">
        <v>71</v>
      </c>
      <c r="AU90" s="214" t="s">
        <v>80</v>
      </c>
      <c r="AY90" s="213" t="s">
        <v>164</v>
      </c>
      <c r="BK90" s="215">
        <f>SUM(BK91:BK97)</f>
        <v>0</v>
      </c>
    </row>
    <row r="91" s="1" customFormat="1" ht="25.5" customHeight="1">
      <c r="B91" s="43"/>
      <c r="C91" s="218" t="s">
        <v>82</v>
      </c>
      <c r="D91" s="218" t="s">
        <v>166</v>
      </c>
      <c r="E91" s="219" t="s">
        <v>279</v>
      </c>
      <c r="F91" s="220" t="s">
        <v>280</v>
      </c>
      <c r="G91" s="221" t="s">
        <v>169</v>
      </c>
      <c r="H91" s="222">
        <v>134</v>
      </c>
      <c r="I91" s="223"/>
      <c r="J91" s="224">
        <f>ROUND(I91*H91,2)</f>
        <v>0</v>
      </c>
      <c r="K91" s="220" t="s">
        <v>21</v>
      </c>
      <c r="L91" s="69"/>
      <c r="M91" s="225" t="s">
        <v>21</v>
      </c>
      <c r="N91" s="226" t="s">
        <v>43</v>
      </c>
      <c r="O91" s="44"/>
      <c r="P91" s="227">
        <f>O91*H91</f>
        <v>0</v>
      </c>
      <c r="Q91" s="227">
        <v>0.010200000000000001</v>
      </c>
      <c r="R91" s="227">
        <f>Q91*H91</f>
        <v>1.3668</v>
      </c>
      <c r="S91" s="227">
        <v>0</v>
      </c>
      <c r="T91" s="228">
        <f>S91*H91</f>
        <v>0</v>
      </c>
      <c r="AR91" s="21" t="s">
        <v>171</v>
      </c>
      <c r="AT91" s="21" t="s">
        <v>166</v>
      </c>
      <c r="AU91" s="21" t="s">
        <v>82</v>
      </c>
      <c r="AY91" s="21" t="s">
        <v>164</v>
      </c>
      <c r="BE91" s="229">
        <f>IF(N91="základní",J91,0)</f>
        <v>0</v>
      </c>
      <c r="BF91" s="229">
        <f>IF(N91="snížená",J91,0)</f>
        <v>0</v>
      </c>
      <c r="BG91" s="229">
        <f>IF(N91="zákl. přenesená",J91,0)</f>
        <v>0</v>
      </c>
      <c r="BH91" s="229">
        <f>IF(N91="sníž. přenesená",J91,0)</f>
        <v>0</v>
      </c>
      <c r="BI91" s="229">
        <f>IF(N91="nulová",J91,0)</f>
        <v>0</v>
      </c>
      <c r="BJ91" s="21" t="s">
        <v>80</v>
      </c>
      <c r="BK91" s="229">
        <f>ROUND(I91*H91,2)</f>
        <v>0</v>
      </c>
      <c r="BL91" s="21" t="s">
        <v>171</v>
      </c>
      <c r="BM91" s="21" t="s">
        <v>867</v>
      </c>
    </row>
    <row r="92" s="1" customFormat="1" ht="25.5" customHeight="1">
      <c r="B92" s="43"/>
      <c r="C92" s="241" t="s">
        <v>178</v>
      </c>
      <c r="D92" s="241" t="s">
        <v>225</v>
      </c>
      <c r="E92" s="242" t="s">
        <v>283</v>
      </c>
      <c r="F92" s="243" t="s">
        <v>284</v>
      </c>
      <c r="G92" s="244" t="s">
        <v>285</v>
      </c>
      <c r="H92" s="245">
        <v>4422</v>
      </c>
      <c r="I92" s="246"/>
      <c r="J92" s="247">
        <f>ROUND(I92*H92,2)</f>
        <v>0</v>
      </c>
      <c r="K92" s="243" t="s">
        <v>21</v>
      </c>
      <c r="L92" s="248"/>
      <c r="M92" s="249" t="s">
        <v>21</v>
      </c>
      <c r="N92" s="250" t="s">
        <v>43</v>
      </c>
      <c r="O92" s="44"/>
      <c r="P92" s="227">
        <f>O92*H92</f>
        <v>0</v>
      </c>
      <c r="Q92" s="227">
        <v>0</v>
      </c>
      <c r="R92" s="227">
        <f>Q92*H92</f>
        <v>0</v>
      </c>
      <c r="S92" s="227">
        <v>0</v>
      </c>
      <c r="T92" s="228">
        <f>S92*H92</f>
        <v>0</v>
      </c>
      <c r="AR92" s="21" t="s">
        <v>200</v>
      </c>
      <c r="AT92" s="21" t="s">
        <v>225</v>
      </c>
      <c r="AU92" s="21" t="s">
        <v>82</v>
      </c>
      <c r="AY92" s="21" t="s">
        <v>164</v>
      </c>
      <c r="BE92" s="229">
        <f>IF(N92="základní",J92,0)</f>
        <v>0</v>
      </c>
      <c r="BF92" s="229">
        <f>IF(N92="snížená",J92,0)</f>
        <v>0</v>
      </c>
      <c r="BG92" s="229">
        <f>IF(N92="zákl. přenesená",J92,0)</f>
        <v>0</v>
      </c>
      <c r="BH92" s="229">
        <f>IF(N92="sníž. přenesená",J92,0)</f>
        <v>0</v>
      </c>
      <c r="BI92" s="229">
        <f>IF(N92="nulová",J92,0)</f>
        <v>0</v>
      </c>
      <c r="BJ92" s="21" t="s">
        <v>80</v>
      </c>
      <c r="BK92" s="229">
        <f>ROUND(I92*H92,2)</f>
        <v>0</v>
      </c>
      <c r="BL92" s="21" t="s">
        <v>171</v>
      </c>
      <c r="BM92" s="21" t="s">
        <v>868</v>
      </c>
    </row>
    <row r="93" s="1" customFormat="1" ht="16.5" customHeight="1">
      <c r="B93" s="43"/>
      <c r="C93" s="218" t="s">
        <v>171</v>
      </c>
      <c r="D93" s="218" t="s">
        <v>166</v>
      </c>
      <c r="E93" s="219" t="s">
        <v>288</v>
      </c>
      <c r="F93" s="220" t="s">
        <v>289</v>
      </c>
      <c r="G93" s="221" t="s">
        <v>169</v>
      </c>
      <c r="H93" s="222">
        <v>134</v>
      </c>
      <c r="I93" s="223"/>
      <c r="J93" s="224">
        <f>ROUND(I93*H93,2)</f>
        <v>0</v>
      </c>
      <c r="K93" s="220" t="s">
        <v>21</v>
      </c>
      <c r="L93" s="69"/>
      <c r="M93" s="225" t="s">
        <v>21</v>
      </c>
      <c r="N93" s="226" t="s">
        <v>43</v>
      </c>
      <c r="O93" s="44"/>
      <c r="P93" s="227">
        <f>O93*H93</f>
        <v>0</v>
      </c>
      <c r="Q93" s="227">
        <v>0</v>
      </c>
      <c r="R93" s="227">
        <f>Q93*H93</f>
        <v>0</v>
      </c>
      <c r="S93" s="227">
        <v>0</v>
      </c>
      <c r="T93" s="228">
        <f>S93*H93</f>
        <v>0</v>
      </c>
      <c r="AR93" s="21" t="s">
        <v>171</v>
      </c>
      <c r="AT93" s="21" t="s">
        <v>166</v>
      </c>
      <c r="AU93" s="21" t="s">
        <v>82</v>
      </c>
      <c r="AY93" s="21" t="s">
        <v>164</v>
      </c>
      <c r="BE93" s="229">
        <f>IF(N93="základní",J93,0)</f>
        <v>0</v>
      </c>
      <c r="BF93" s="229">
        <f>IF(N93="snížená",J93,0)</f>
        <v>0</v>
      </c>
      <c r="BG93" s="229">
        <f>IF(N93="zákl. přenesená",J93,0)</f>
        <v>0</v>
      </c>
      <c r="BH93" s="229">
        <f>IF(N93="sníž. přenesená",J93,0)</f>
        <v>0</v>
      </c>
      <c r="BI93" s="229">
        <f>IF(N93="nulová",J93,0)</f>
        <v>0</v>
      </c>
      <c r="BJ93" s="21" t="s">
        <v>80</v>
      </c>
      <c r="BK93" s="229">
        <f>ROUND(I93*H93,2)</f>
        <v>0</v>
      </c>
      <c r="BL93" s="21" t="s">
        <v>171</v>
      </c>
      <c r="BM93" s="21" t="s">
        <v>869</v>
      </c>
    </row>
    <row r="94" s="1" customFormat="1" ht="16.5" customHeight="1">
      <c r="B94" s="43"/>
      <c r="C94" s="241" t="s">
        <v>188</v>
      </c>
      <c r="D94" s="241" t="s">
        <v>225</v>
      </c>
      <c r="E94" s="242" t="s">
        <v>292</v>
      </c>
      <c r="F94" s="243" t="s">
        <v>293</v>
      </c>
      <c r="G94" s="244" t="s">
        <v>285</v>
      </c>
      <c r="H94" s="245">
        <v>249.59999999999999</v>
      </c>
      <c r="I94" s="246"/>
      <c r="J94" s="247">
        <f>ROUND(I94*H94,2)</f>
        <v>0</v>
      </c>
      <c r="K94" s="243" t="s">
        <v>21</v>
      </c>
      <c r="L94" s="248"/>
      <c r="M94" s="249" t="s">
        <v>21</v>
      </c>
      <c r="N94" s="250" t="s">
        <v>43</v>
      </c>
      <c r="O94" s="44"/>
      <c r="P94" s="227">
        <f>O94*H94</f>
        <v>0</v>
      </c>
      <c r="Q94" s="227">
        <v>0</v>
      </c>
      <c r="R94" s="227">
        <f>Q94*H94</f>
        <v>0</v>
      </c>
      <c r="S94" s="227">
        <v>0</v>
      </c>
      <c r="T94" s="228">
        <f>S94*H94</f>
        <v>0</v>
      </c>
      <c r="AR94" s="21" t="s">
        <v>200</v>
      </c>
      <c r="AT94" s="21" t="s">
        <v>225</v>
      </c>
      <c r="AU94" s="21" t="s">
        <v>82</v>
      </c>
      <c r="AY94" s="21" t="s">
        <v>164</v>
      </c>
      <c r="BE94" s="229">
        <f>IF(N94="základní",J94,0)</f>
        <v>0</v>
      </c>
      <c r="BF94" s="229">
        <f>IF(N94="snížená",J94,0)</f>
        <v>0</v>
      </c>
      <c r="BG94" s="229">
        <f>IF(N94="zákl. přenesená",J94,0)</f>
        <v>0</v>
      </c>
      <c r="BH94" s="229">
        <f>IF(N94="sníž. přenesená",J94,0)</f>
        <v>0</v>
      </c>
      <c r="BI94" s="229">
        <f>IF(N94="nulová",J94,0)</f>
        <v>0</v>
      </c>
      <c r="BJ94" s="21" t="s">
        <v>80</v>
      </c>
      <c r="BK94" s="229">
        <f>ROUND(I94*H94,2)</f>
        <v>0</v>
      </c>
      <c r="BL94" s="21" t="s">
        <v>171</v>
      </c>
      <c r="BM94" s="21" t="s">
        <v>870</v>
      </c>
    </row>
    <row r="95" s="1" customFormat="1" ht="25.5" customHeight="1">
      <c r="B95" s="43"/>
      <c r="C95" s="218" t="s">
        <v>192</v>
      </c>
      <c r="D95" s="218" t="s">
        <v>166</v>
      </c>
      <c r="E95" s="219" t="s">
        <v>662</v>
      </c>
      <c r="F95" s="220" t="s">
        <v>663</v>
      </c>
      <c r="G95" s="221" t="s">
        <v>258</v>
      </c>
      <c r="H95" s="222">
        <v>43.600000000000001</v>
      </c>
      <c r="I95" s="223"/>
      <c r="J95" s="224">
        <f>ROUND(I95*H95,2)</f>
        <v>0</v>
      </c>
      <c r="K95" s="220" t="s">
        <v>170</v>
      </c>
      <c r="L95" s="69"/>
      <c r="M95" s="225" t="s">
        <v>21</v>
      </c>
      <c r="N95" s="226" t="s">
        <v>43</v>
      </c>
      <c r="O95" s="44"/>
      <c r="P95" s="227">
        <f>O95*H95</f>
        <v>0</v>
      </c>
      <c r="Q95" s="227">
        <v>0.0011999999999999999</v>
      </c>
      <c r="R95" s="227">
        <f>Q95*H95</f>
        <v>0.052319999999999998</v>
      </c>
      <c r="S95" s="227">
        <v>0</v>
      </c>
      <c r="T95" s="228">
        <f>S95*H95</f>
        <v>0</v>
      </c>
      <c r="AR95" s="21" t="s">
        <v>171</v>
      </c>
      <c r="AT95" s="21" t="s">
        <v>166</v>
      </c>
      <c r="AU95" s="21" t="s">
        <v>82</v>
      </c>
      <c r="AY95" s="21" t="s">
        <v>164</v>
      </c>
      <c r="BE95" s="229">
        <f>IF(N95="základní",J95,0)</f>
        <v>0</v>
      </c>
      <c r="BF95" s="229">
        <f>IF(N95="snížená",J95,0)</f>
        <v>0</v>
      </c>
      <c r="BG95" s="229">
        <f>IF(N95="zákl. přenesená",J95,0)</f>
        <v>0</v>
      </c>
      <c r="BH95" s="229">
        <f>IF(N95="sníž. přenesená",J95,0)</f>
        <v>0</v>
      </c>
      <c r="BI95" s="229">
        <f>IF(N95="nulová",J95,0)</f>
        <v>0</v>
      </c>
      <c r="BJ95" s="21" t="s">
        <v>80</v>
      </c>
      <c r="BK95" s="229">
        <f>ROUND(I95*H95,2)</f>
        <v>0</v>
      </c>
      <c r="BL95" s="21" t="s">
        <v>171</v>
      </c>
      <c r="BM95" s="21" t="s">
        <v>871</v>
      </c>
    </row>
    <row r="96" s="1" customFormat="1" ht="16.5" customHeight="1">
      <c r="B96" s="43"/>
      <c r="C96" s="218" t="s">
        <v>196</v>
      </c>
      <c r="D96" s="218" t="s">
        <v>166</v>
      </c>
      <c r="E96" s="219" t="s">
        <v>296</v>
      </c>
      <c r="F96" s="220" t="s">
        <v>297</v>
      </c>
      <c r="G96" s="221" t="s">
        <v>169</v>
      </c>
      <c r="H96" s="222">
        <v>134</v>
      </c>
      <c r="I96" s="223"/>
      <c r="J96" s="224">
        <f>ROUND(I96*H96,2)</f>
        <v>0</v>
      </c>
      <c r="K96" s="220" t="s">
        <v>170</v>
      </c>
      <c r="L96" s="69"/>
      <c r="M96" s="225" t="s">
        <v>21</v>
      </c>
      <c r="N96" s="226" t="s">
        <v>43</v>
      </c>
      <c r="O96" s="44"/>
      <c r="P96" s="227">
        <f>O96*H96</f>
        <v>0</v>
      </c>
      <c r="Q96" s="227">
        <v>0</v>
      </c>
      <c r="R96" s="227">
        <f>Q96*H96</f>
        <v>0</v>
      </c>
      <c r="S96" s="227">
        <v>0</v>
      </c>
      <c r="T96" s="228">
        <f>S96*H96</f>
        <v>0</v>
      </c>
      <c r="AR96" s="21" t="s">
        <v>171</v>
      </c>
      <c r="AT96" s="21" t="s">
        <v>166</v>
      </c>
      <c r="AU96" s="21" t="s">
        <v>82</v>
      </c>
      <c r="AY96" s="21" t="s">
        <v>164</v>
      </c>
      <c r="BE96" s="229">
        <f>IF(N96="základní",J96,0)</f>
        <v>0</v>
      </c>
      <c r="BF96" s="229">
        <f>IF(N96="snížená",J96,0)</f>
        <v>0</v>
      </c>
      <c r="BG96" s="229">
        <f>IF(N96="zákl. přenesená",J96,0)</f>
        <v>0</v>
      </c>
      <c r="BH96" s="229">
        <f>IF(N96="sníž. přenesená",J96,0)</f>
        <v>0</v>
      </c>
      <c r="BI96" s="229">
        <f>IF(N96="nulová",J96,0)</f>
        <v>0</v>
      </c>
      <c r="BJ96" s="21" t="s">
        <v>80</v>
      </c>
      <c r="BK96" s="229">
        <f>ROUND(I96*H96,2)</f>
        <v>0</v>
      </c>
      <c r="BL96" s="21" t="s">
        <v>171</v>
      </c>
      <c r="BM96" s="21" t="s">
        <v>872</v>
      </c>
    </row>
    <row r="97" s="1" customFormat="1" ht="25.5" customHeight="1">
      <c r="B97" s="43"/>
      <c r="C97" s="218" t="s">
        <v>200</v>
      </c>
      <c r="D97" s="218" t="s">
        <v>166</v>
      </c>
      <c r="E97" s="219" t="s">
        <v>300</v>
      </c>
      <c r="F97" s="220" t="s">
        <v>301</v>
      </c>
      <c r="G97" s="221" t="s">
        <v>258</v>
      </c>
      <c r="H97" s="222">
        <v>47.280000000000001</v>
      </c>
      <c r="I97" s="223"/>
      <c r="J97" s="224">
        <f>ROUND(I97*H97,2)</f>
        <v>0</v>
      </c>
      <c r="K97" s="220" t="s">
        <v>170</v>
      </c>
      <c r="L97" s="69"/>
      <c r="M97" s="225" t="s">
        <v>21</v>
      </c>
      <c r="N97" s="226" t="s">
        <v>43</v>
      </c>
      <c r="O97" s="44"/>
      <c r="P97" s="227">
        <f>O97*H97</f>
        <v>0</v>
      </c>
      <c r="Q97" s="227">
        <v>1.0000000000000001E-05</v>
      </c>
      <c r="R97" s="227">
        <f>Q97*H97</f>
        <v>0.00047280000000000005</v>
      </c>
      <c r="S97" s="227">
        <v>0</v>
      </c>
      <c r="T97" s="228">
        <f>S97*H97</f>
        <v>0</v>
      </c>
      <c r="AR97" s="21" t="s">
        <v>171</v>
      </c>
      <c r="AT97" s="21" t="s">
        <v>166</v>
      </c>
      <c r="AU97" s="21" t="s">
        <v>82</v>
      </c>
      <c r="AY97" s="21" t="s">
        <v>164</v>
      </c>
      <c r="BE97" s="229">
        <f>IF(N97="základní",J97,0)</f>
        <v>0</v>
      </c>
      <c r="BF97" s="229">
        <f>IF(N97="snížená",J97,0)</f>
        <v>0</v>
      </c>
      <c r="BG97" s="229">
        <f>IF(N97="zákl. přenesená",J97,0)</f>
        <v>0</v>
      </c>
      <c r="BH97" s="229">
        <f>IF(N97="sníž. přenesená",J97,0)</f>
        <v>0</v>
      </c>
      <c r="BI97" s="229">
        <f>IF(N97="nulová",J97,0)</f>
        <v>0</v>
      </c>
      <c r="BJ97" s="21" t="s">
        <v>80</v>
      </c>
      <c r="BK97" s="229">
        <f>ROUND(I97*H97,2)</f>
        <v>0</v>
      </c>
      <c r="BL97" s="21" t="s">
        <v>171</v>
      </c>
      <c r="BM97" s="21" t="s">
        <v>873</v>
      </c>
    </row>
    <row r="98" s="10" customFormat="1" ht="29.88" customHeight="1">
      <c r="B98" s="202"/>
      <c r="C98" s="203"/>
      <c r="D98" s="204" t="s">
        <v>71</v>
      </c>
      <c r="E98" s="216" t="s">
        <v>323</v>
      </c>
      <c r="F98" s="216" t="s">
        <v>324</v>
      </c>
      <c r="G98" s="203"/>
      <c r="H98" s="203"/>
      <c r="I98" s="206"/>
      <c r="J98" s="217">
        <f>BK98</f>
        <v>0</v>
      </c>
      <c r="K98" s="203"/>
      <c r="L98" s="208"/>
      <c r="M98" s="209"/>
      <c r="N98" s="210"/>
      <c r="O98" s="210"/>
      <c r="P98" s="211">
        <f>SUM(P99:P102)</f>
        <v>0</v>
      </c>
      <c r="Q98" s="210"/>
      <c r="R98" s="211">
        <f>SUM(R99:R102)</f>
        <v>0.067895200000000003</v>
      </c>
      <c r="S98" s="210"/>
      <c r="T98" s="212">
        <f>SUM(T99:T102)</f>
        <v>0</v>
      </c>
      <c r="AR98" s="213" t="s">
        <v>80</v>
      </c>
      <c r="AT98" s="214" t="s">
        <v>71</v>
      </c>
      <c r="AU98" s="214" t="s">
        <v>80</v>
      </c>
      <c r="AY98" s="213" t="s">
        <v>164</v>
      </c>
      <c r="BK98" s="215">
        <f>SUM(BK99:BK102)</f>
        <v>0</v>
      </c>
    </row>
    <row r="99" s="1" customFormat="1" ht="38.25" customHeight="1">
      <c r="B99" s="43"/>
      <c r="C99" s="218" t="s">
        <v>206</v>
      </c>
      <c r="D99" s="218" t="s">
        <v>166</v>
      </c>
      <c r="E99" s="219" t="s">
        <v>326</v>
      </c>
      <c r="F99" s="220" t="s">
        <v>327</v>
      </c>
      <c r="G99" s="221" t="s">
        <v>258</v>
      </c>
      <c r="H99" s="222">
        <v>47.280000000000001</v>
      </c>
      <c r="I99" s="223"/>
      <c r="J99" s="224">
        <f>ROUND(I99*H99,2)</f>
        <v>0</v>
      </c>
      <c r="K99" s="220" t="s">
        <v>21</v>
      </c>
      <c r="L99" s="69"/>
      <c r="M99" s="225" t="s">
        <v>21</v>
      </c>
      <c r="N99" s="226" t="s">
        <v>43</v>
      </c>
      <c r="O99" s="44"/>
      <c r="P99" s="227">
        <f>O99*H99</f>
        <v>0</v>
      </c>
      <c r="Q99" s="227">
        <v>9.0000000000000006E-05</v>
      </c>
      <c r="R99" s="227">
        <f>Q99*H99</f>
        <v>0.0042552000000000006</v>
      </c>
      <c r="S99" s="227">
        <v>0</v>
      </c>
      <c r="T99" s="228">
        <f>S99*H99</f>
        <v>0</v>
      </c>
      <c r="AR99" s="21" t="s">
        <v>171</v>
      </c>
      <c r="AT99" s="21" t="s">
        <v>166</v>
      </c>
      <c r="AU99" s="21" t="s">
        <v>82</v>
      </c>
      <c r="AY99" s="21" t="s">
        <v>164</v>
      </c>
      <c r="BE99" s="229">
        <f>IF(N99="základní",J99,0)</f>
        <v>0</v>
      </c>
      <c r="BF99" s="229">
        <f>IF(N99="snížená",J99,0)</f>
        <v>0</v>
      </c>
      <c r="BG99" s="229">
        <f>IF(N99="zákl. přenesená",J99,0)</f>
        <v>0</v>
      </c>
      <c r="BH99" s="229">
        <f>IF(N99="sníž. přenesená",J99,0)</f>
        <v>0</v>
      </c>
      <c r="BI99" s="229">
        <f>IF(N99="nulová",J99,0)</f>
        <v>0</v>
      </c>
      <c r="BJ99" s="21" t="s">
        <v>80</v>
      </c>
      <c r="BK99" s="229">
        <f>ROUND(I99*H99,2)</f>
        <v>0</v>
      </c>
      <c r="BL99" s="21" t="s">
        <v>171</v>
      </c>
      <c r="BM99" s="21" t="s">
        <v>874</v>
      </c>
    </row>
    <row r="100" s="1" customFormat="1" ht="25.5" customHeight="1">
      <c r="B100" s="43"/>
      <c r="C100" s="241" t="s">
        <v>212</v>
      </c>
      <c r="D100" s="241" t="s">
        <v>225</v>
      </c>
      <c r="E100" s="242" t="s">
        <v>330</v>
      </c>
      <c r="F100" s="243" t="s">
        <v>331</v>
      </c>
      <c r="G100" s="244" t="s">
        <v>332</v>
      </c>
      <c r="H100" s="245">
        <v>16</v>
      </c>
      <c r="I100" s="246"/>
      <c r="J100" s="247">
        <f>ROUND(I100*H100,2)</f>
        <v>0</v>
      </c>
      <c r="K100" s="243" t="s">
        <v>21</v>
      </c>
      <c r="L100" s="248"/>
      <c r="M100" s="249" t="s">
        <v>21</v>
      </c>
      <c r="N100" s="250" t="s">
        <v>43</v>
      </c>
      <c r="O100" s="44"/>
      <c r="P100" s="227">
        <f>O100*H100</f>
        <v>0</v>
      </c>
      <c r="Q100" s="227">
        <v>0.00059999999999999995</v>
      </c>
      <c r="R100" s="227">
        <f>Q100*H100</f>
        <v>0.0095999999999999992</v>
      </c>
      <c r="S100" s="227">
        <v>0</v>
      </c>
      <c r="T100" s="228">
        <f>S100*H100</f>
        <v>0</v>
      </c>
      <c r="AR100" s="21" t="s">
        <v>200</v>
      </c>
      <c r="AT100" s="21" t="s">
        <v>225</v>
      </c>
      <c r="AU100" s="21" t="s">
        <v>82</v>
      </c>
      <c r="AY100" s="21" t="s">
        <v>164</v>
      </c>
      <c r="BE100" s="229">
        <f>IF(N100="základní",J100,0)</f>
        <v>0</v>
      </c>
      <c r="BF100" s="229">
        <f>IF(N100="snížená",J100,0)</f>
        <v>0</v>
      </c>
      <c r="BG100" s="229">
        <f>IF(N100="zákl. přenesená",J100,0)</f>
        <v>0</v>
      </c>
      <c r="BH100" s="229">
        <f>IF(N100="sníž. přenesená",J100,0)</f>
        <v>0</v>
      </c>
      <c r="BI100" s="229">
        <f>IF(N100="nulová",J100,0)</f>
        <v>0</v>
      </c>
      <c r="BJ100" s="21" t="s">
        <v>80</v>
      </c>
      <c r="BK100" s="229">
        <f>ROUND(I100*H100,2)</f>
        <v>0</v>
      </c>
      <c r="BL100" s="21" t="s">
        <v>171</v>
      </c>
      <c r="BM100" s="21" t="s">
        <v>875</v>
      </c>
    </row>
    <row r="101" s="1" customFormat="1" ht="25.5" customHeight="1">
      <c r="B101" s="43"/>
      <c r="C101" s="218" t="s">
        <v>216</v>
      </c>
      <c r="D101" s="218" t="s">
        <v>166</v>
      </c>
      <c r="E101" s="219" t="s">
        <v>676</v>
      </c>
      <c r="F101" s="220" t="s">
        <v>677</v>
      </c>
      <c r="G101" s="221" t="s">
        <v>258</v>
      </c>
      <c r="H101" s="222">
        <v>2.7999999999999998</v>
      </c>
      <c r="I101" s="223"/>
      <c r="J101" s="224">
        <f>ROUND(I101*H101,2)</f>
        <v>0</v>
      </c>
      <c r="K101" s="220" t="s">
        <v>21</v>
      </c>
      <c r="L101" s="69"/>
      <c r="M101" s="225" t="s">
        <v>21</v>
      </c>
      <c r="N101" s="226" t="s">
        <v>43</v>
      </c>
      <c r="O101" s="44"/>
      <c r="P101" s="227">
        <f>O101*H101</f>
        <v>0</v>
      </c>
      <c r="Q101" s="227">
        <v>0.0043</v>
      </c>
      <c r="R101" s="227">
        <f>Q101*H101</f>
        <v>0.012039999999999999</v>
      </c>
      <c r="S101" s="227">
        <v>0</v>
      </c>
      <c r="T101" s="228">
        <f>S101*H101</f>
        <v>0</v>
      </c>
      <c r="AR101" s="21" t="s">
        <v>171</v>
      </c>
      <c r="AT101" s="21" t="s">
        <v>166</v>
      </c>
      <c r="AU101" s="21" t="s">
        <v>82</v>
      </c>
      <c r="AY101" s="21" t="s">
        <v>164</v>
      </c>
      <c r="BE101" s="229">
        <f>IF(N101="základní",J101,0)</f>
        <v>0</v>
      </c>
      <c r="BF101" s="229">
        <f>IF(N101="snížená",J101,0)</f>
        <v>0</v>
      </c>
      <c r="BG101" s="229">
        <f>IF(N101="zákl. přenesená",J101,0)</f>
        <v>0</v>
      </c>
      <c r="BH101" s="229">
        <f>IF(N101="sníž. přenesená",J101,0)</f>
        <v>0</v>
      </c>
      <c r="BI101" s="229">
        <f>IF(N101="nulová",J101,0)</f>
        <v>0</v>
      </c>
      <c r="BJ101" s="21" t="s">
        <v>80</v>
      </c>
      <c r="BK101" s="229">
        <f>ROUND(I101*H101,2)</f>
        <v>0</v>
      </c>
      <c r="BL101" s="21" t="s">
        <v>171</v>
      </c>
      <c r="BM101" s="21" t="s">
        <v>876</v>
      </c>
    </row>
    <row r="102" s="1" customFormat="1" ht="25.5" customHeight="1">
      <c r="B102" s="43"/>
      <c r="C102" s="241" t="s">
        <v>221</v>
      </c>
      <c r="D102" s="241" t="s">
        <v>225</v>
      </c>
      <c r="E102" s="242" t="s">
        <v>679</v>
      </c>
      <c r="F102" s="243" t="s">
        <v>677</v>
      </c>
      <c r="G102" s="244" t="s">
        <v>285</v>
      </c>
      <c r="H102" s="245">
        <v>42</v>
      </c>
      <c r="I102" s="246"/>
      <c r="J102" s="247">
        <f>ROUND(I102*H102,2)</f>
        <v>0</v>
      </c>
      <c r="K102" s="243" t="s">
        <v>21</v>
      </c>
      <c r="L102" s="248"/>
      <c r="M102" s="249" t="s">
        <v>21</v>
      </c>
      <c r="N102" s="250" t="s">
        <v>43</v>
      </c>
      <c r="O102" s="44"/>
      <c r="P102" s="227">
        <f>O102*H102</f>
        <v>0</v>
      </c>
      <c r="Q102" s="227">
        <v>0.001</v>
      </c>
      <c r="R102" s="227">
        <f>Q102*H102</f>
        <v>0.042000000000000003</v>
      </c>
      <c r="S102" s="227">
        <v>0</v>
      </c>
      <c r="T102" s="228">
        <f>S102*H102</f>
        <v>0</v>
      </c>
      <c r="AR102" s="21" t="s">
        <v>200</v>
      </c>
      <c r="AT102" s="21" t="s">
        <v>225</v>
      </c>
      <c r="AU102" s="21" t="s">
        <v>82</v>
      </c>
      <c r="AY102" s="21" t="s">
        <v>164</v>
      </c>
      <c r="BE102" s="229">
        <f>IF(N102="základní",J102,0)</f>
        <v>0</v>
      </c>
      <c r="BF102" s="229">
        <f>IF(N102="snížená",J102,0)</f>
        <v>0</v>
      </c>
      <c r="BG102" s="229">
        <f>IF(N102="zákl. přenesená",J102,0)</f>
        <v>0</v>
      </c>
      <c r="BH102" s="229">
        <f>IF(N102="sníž. přenesená",J102,0)</f>
        <v>0</v>
      </c>
      <c r="BI102" s="229">
        <f>IF(N102="nulová",J102,0)</f>
        <v>0</v>
      </c>
      <c r="BJ102" s="21" t="s">
        <v>80</v>
      </c>
      <c r="BK102" s="229">
        <f>ROUND(I102*H102,2)</f>
        <v>0</v>
      </c>
      <c r="BL102" s="21" t="s">
        <v>171</v>
      </c>
      <c r="BM102" s="21" t="s">
        <v>877</v>
      </c>
    </row>
    <row r="103" s="10" customFormat="1" ht="29.88" customHeight="1">
      <c r="B103" s="202"/>
      <c r="C103" s="203"/>
      <c r="D103" s="204" t="s">
        <v>71</v>
      </c>
      <c r="E103" s="216" t="s">
        <v>334</v>
      </c>
      <c r="F103" s="216" t="s">
        <v>335</v>
      </c>
      <c r="G103" s="203"/>
      <c r="H103" s="203"/>
      <c r="I103" s="206"/>
      <c r="J103" s="217">
        <f>BK103</f>
        <v>0</v>
      </c>
      <c r="K103" s="203"/>
      <c r="L103" s="208"/>
      <c r="M103" s="209"/>
      <c r="N103" s="210"/>
      <c r="O103" s="210"/>
      <c r="P103" s="211">
        <f>SUM(P104:P109)</f>
        <v>0</v>
      </c>
      <c r="Q103" s="210"/>
      <c r="R103" s="211">
        <f>SUM(R104:R109)</f>
        <v>0.012060000000000001</v>
      </c>
      <c r="S103" s="210"/>
      <c r="T103" s="212">
        <f>SUM(T104:T109)</f>
        <v>0</v>
      </c>
      <c r="AR103" s="213" t="s">
        <v>80</v>
      </c>
      <c r="AT103" s="214" t="s">
        <v>71</v>
      </c>
      <c r="AU103" s="214" t="s">
        <v>80</v>
      </c>
      <c r="AY103" s="213" t="s">
        <v>164</v>
      </c>
      <c r="BK103" s="215">
        <f>SUM(BK104:BK109)</f>
        <v>0</v>
      </c>
    </row>
    <row r="104" s="1" customFormat="1" ht="63.75" customHeight="1">
      <c r="B104" s="43"/>
      <c r="C104" s="218" t="s">
        <v>176</v>
      </c>
      <c r="D104" s="218" t="s">
        <v>166</v>
      </c>
      <c r="E104" s="219" t="s">
        <v>353</v>
      </c>
      <c r="F104" s="220" t="s">
        <v>354</v>
      </c>
      <c r="G104" s="221" t="s">
        <v>169</v>
      </c>
      <c r="H104" s="222">
        <v>134</v>
      </c>
      <c r="I104" s="223"/>
      <c r="J104" s="224">
        <f>ROUND(I104*H104,2)</f>
        <v>0</v>
      </c>
      <c r="K104" s="220" t="s">
        <v>170</v>
      </c>
      <c r="L104" s="69"/>
      <c r="M104" s="225" t="s">
        <v>21</v>
      </c>
      <c r="N104" s="226" t="s">
        <v>43</v>
      </c>
      <c r="O104" s="44"/>
      <c r="P104" s="227">
        <f>O104*H104</f>
        <v>0</v>
      </c>
      <c r="Q104" s="227">
        <v>4.0000000000000003E-05</v>
      </c>
      <c r="R104" s="227">
        <f>Q104*H104</f>
        <v>0.0053600000000000002</v>
      </c>
      <c r="S104" s="227">
        <v>0</v>
      </c>
      <c r="T104" s="228">
        <f>S104*H104</f>
        <v>0</v>
      </c>
      <c r="AR104" s="21" t="s">
        <v>171</v>
      </c>
      <c r="AT104" s="21" t="s">
        <v>166</v>
      </c>
      <c r="AU104" s="21" t="s">
        <v>82</v>
      </c>
      <c r="AY104" s="21" t="s">
        <v>164</v>
      </c>
      <c r="BE104" s="229">
        <f>IF(N104="základní",J104,0)</f>
        <v>0</v>
      </c>
      <c r="BF104" s="229">
        <f>IF(N104="snížená",J104,0)</f>
        <v>0</v>
      </c>
      <c r="BG104" s="229">
        <f>IF(N104="zákl. přenesená",J104,0)</f>
        <v>0</v>
      </c>
      <c r="BH104" s="229">
        <f>IF(N104="sníž. přenesená",J104,0)</f>
        <v>0</v>
      </c>
      <c r="BI104" s="229">
        <f>IF(N104="nulová",J104,0)</f>
        <v>0</v>
      </c>
      <c r="BJ104" s="21" t="s">
        <v>80</v>
      </c>
      <c r="BK104" s="229">
        <f>ROUND(I104*H104,2)</f>
        <v>0</v>
      </c>
      <c r="BL104" s="21" t="s">
        <v>171</v>
      </c>
      <c r="BM104" s="21" t="s">
        <v>878</v>
      </c>
    </row>
    <row r="105" s="1" customFormat="1" ht="25.5" customHeight="1">
      <c r="B105" s="43"/>
      <c r="C105" s="218" t="s">
        <v>230</v>
      </c>
      <c r="D105" s="218" t="s">
        <v>166</v>
      </c>
      <c r="E105" s="219" t="s">
        <v>341</v>
      </c>
      <c r="F105" s="220" t="s">
        <v>342</v>
      </c>
      <c r="G105" s="221" t="s">
        <v>169</v>
      </c>
      <c r="H105" s="222">
        <v>134</v>
      </c>
      <c r="I105" s="223"/>
      <c r="J105" s="224">
        <f>ROUND(I105*H105,2)</f>
        <v>0</v>
      </c>
      <c r="K105" s="220" t="s">
        <v>170</v>
      </c>
      <c r="L105" s="69"/>
      <c r="M105" s="225" t="s">
        <v>21</v>
      </c>
      <c r="N105" s="226" t="s">
        <v>43</v>
      </c>
      <c r="O105" s="44"/>
      <c r="P105" s="227">
        <f>O105*H105</f>
        <v>0</v>
      </c>
      <c r="Q105" s="227">
        <v>0</v>
      </c>
      <c r="R105" s="227">
        <f>Q105*H105</f>
        <v>0</v>
      </c>
      <c r="S105" s="227">
        <v>0</v>
      </c>
      <c r="T105" s="228">
        <f>S105*H105</f>
        <v>0</v>
      </c>
      <c r="AR105" s="21" t="s">
        <v>171</v>
      </c>
      <c r="AT105" s="21" t="s">
        <v>166</v>
      </c>
      <c r="AU105" s="21" t="s">
        <v>82</v>
      </c>
      <c r="AY105" s="21" t="s">
        <v>164</v>
      </c>
      <c r="BE105" s="229">
        <f>IF(N105="základní",J105,0)</f>
        <v>0</v>
      </c>
      <c r="BF105" s="229">
        <f>IF(N105="snížená",J105,0)</f>
        <v>0</v>
      </c>
      <c r="BG105" s="229">
        <f>IF(N105="zákl. přenesená",J105,0)</f>
        <v>0</v>
      </c>
      <c r="BH105" s="229">
        <f>IF(N105="sníž. přenesená",J105,0)</f>
        <v>0</v>
      </c>
      <c r="BI105" s="229">
        <f>IF(N105="nulová",J105,0)</f>
        <v>0</v>
      </c>
      <c r="BJ105" s="21" t="s">
        <v>80</v>
      </c>
      <c r="BK105" s="229">
        <f>ROUND(I105*H105,2)</f>
        <v>0</v>
      </c>
      <c r="BL105" s="21" t="s">
        <v>171</v>
      </c>
      <c r="BM105" s="21" t="s">
        <v>879</v>
      </c>
    </row>
    <row r="106" s="1" customFormat="1" ht="25.5" customHeight="1">
      <c r="B106" s="43"/>
      <c r="C106" s="218" t="s">
        <v>10</v>
      </c>
      <c r="D106" s="218" t="s">
        <v>166</v>
      </c>
      <c r="E106" s="219" t="s">
        <v>345</v>
      </c>
      <c r="F106" s="220" t="s">
        <v>346</v>
      </c>
      <c r="G106" s="221" t="s">
        <v>169</v>
      </c>
      <c r="H106" s="222">
        <v>134</v>
      </c>
      <c r="I106" s="223"/>
      <c r="J106" s="224">
        <f>ROUND(I106*H106,2)</f>
        <v>0</v>
      </c>
      <c r="K106" s="220" t="s">
        <v>170</v>
      </c>
      <c r="L106" s="69"/>
      <c r="M106" s="225" t="s">
        <v>21</v>
      </c>
      <c r="N106" s="226" t="s">
        <v>43</v>
      </c>
      <c r="O106" s="44"/>
      <c r="P106" s="227">
        <f>O106*H106</f>
        <v>0</v>
      </c>
      <c r="Q106" s="227">
        <v>0</v>
      </c>
      <c r="R106" s="227">
        <f>Q106*H106</f>
        <v>0</v>
      </c>
      <c r="S106" s="227">
        <v>0</v>
      </c>
      <c r="T106" s="228">
        <f>S106*H106</f>
        <v>0</v>
      </c>
      <c r="AR106" s="21" t="s">
        <v>171</v>
      </c>
      <c r="AT106" s="21" t="s">
        <v>166</v>
      </c>
      <c r="AU106" s="21" t="s">
        <v>82</v>
      </c>
      <c r="AY106" s="21" t="s">
        <v>164</v>
      </c>
      <c r="BE106" s="229">
        <f>IF(N106="základní",J106,0)</f>
        <v>0</v>
      </c>
      <c r="BF106" s="229">
        <f>IF(N106="snížená",J106,0)</f>
        <v>0</v>
      </c>
      <c r="BG106" s="229">
        <f>IF(N106="zákl. přenesená",J106,0)</f>
        <v>0</v>
      </c>
      <c r="BH106" s="229">
        <f>IF(N106="sníž. přenesená",J106,0)</f>
        <v>0</v>
      </c>
      <c r="BI106" s="229">
        <f>IF(N106="nulová",J106,0)</f>
        <v>0</v>
      </c>
      <c r="BJ106" s="21" t="s">
        <v>80</v>
      </c>
      <c r="BK106" s="229">
        <f>ROUND(I106*H106,2)</f>
        <v>0</v>
      </c>
      <c r="BL106" s="21" t="s">
        <v>171</v>
      </c>
      <c r="BM106" s="21" t="s">
        <v>880</v>
      </c>
    </row>
    <row r="107" s="1" customFormat="1" ht="16.5" customHeight="1">
      <c r="B107" s="43"/>
      <c r="C107" s="241" t="s">
        <v>183</v>
      </c>
      <c r="D107" s="241" t="s">
        <v>225</v>
      </c>
      <c r="E107" s="242" t="s">
        <v>349</v>
      </c>
      <c r="F107" s="243" t="s">
        <v>350</v>
      </c>
      <c r="G107" s="244" t="s">
        <v>263</v>
      </c>
      <c r="H107" s="245">
        <v>6.7000000000000002</v>
      </c>
      <c r="I107" s="246"/>
      <c r="J107" s="247">
        <f>ROUND(I107*H107,2)</f>
        <v>0</v>
      </c>
      <c r="K107" s="243" t="s">
        <v>21</v>
      </c>
      <c r="L107" s="248"/>
      <c r="M107" s="249" t="s">
        <v>21</v>
      </c>
      <c r="N107" s="250" t="s">
        <v>43</v>
      </c>
      <c r="O107" s="44"/>
      <c r="P107" s="227">
        <f>O107*H107</f>
        <v>0</v>
      </c>
      <c r="Q107" s="227">
        <v>0.001</v>
      </c>
      <c r="R107" s="227">
        <f>Q107*H107</f>
        <v>0.0067000000000000002</v>
      </c>
      <c r="S107" s="227">
        <v>0</v>
      </c>
      <c r="T107" s="228">
        <f>S107*H107</f>
        <v>0</v>
      </c>
      <c r="AR107" s="21" t="s">
        <v>200</v>
      </c>
      <c r="AT107" s="21" t="s">
        <v>225</v>
      </c>
      <c r="AU107" s="21" t="s">
        <v>82</v>
      </c>
      <c r="AY107" s="21" t="s">
        <v>164</v>
      </c>
      <c r="BE107" s="229">
        <f>IF(N107="základní",J107,0)</f>
        <v>0</v>
      </c>
      <c r="BF107" s="229">
        <f>IF(N107="snížená",J107,0)</f>
        <v>0</v>
      </c>
      <c r="BG107" s="229">
        <f>IF(N107="zákl. přenesená",J107,0)</f>
        <v>0</v>
      </c>
      <c r="BH107" s="229">
        <f>IF(N107="sníž. přenesená",J107,0)</f>
        <v>0</v>
      </c>
      <c r="BI107" s="229">
        <f>IF(N107="nulová",J107,0)</f>
        <v>0</v>
      </c>
      <c r="BJ107" s="21" t="s">
        <v>80</v>
      </c>
      <c r="BK107" s="229">
        <f>ROUND(I107*H107,2)</f>
        <v>0</v>
      </c>
      <c r="BL107" s="21" t="s">
        <v>171</v>
      </c>
      <c r="BM107" s="21" t="s">
        <v>881</v>
      </c>
    </row>
    <row r="108" s="1" customFormat="1" ht="25.5" customHeight="1">
      <c r="B108" s="43"/>
      <c r="C108" s="218" t="s">
        <v>210</v>
      </c>
      <c r="D108" s="218" t="s">
        <v>166</v>
      </c>
      <c r="E108" s="219" t="s">
        <v>670</v>
      </c>
      <c r="F108" s="220" t="s">
        <v>671</v>
      </c>
      <c r="G108" s="221" t="s">
        <v>169</v>
      </c>
      <c r="H108" s="222">
        <v>8.7200000000000006</v>
      </c>
      <c r="I108" s="223"/>
      <c r="J108" s="224">
        <f>ROUND(I108*H108,2)</f>
        <v>0</v>
      </c>
      <c r="K108" s="220" t="s">
        <v>170</v>
      </c>
      <c r="L108" s="69"/>
      <c r="M108" s="225" t="s">
        <v>21</v>
      </c>
      <c r="N108" s="226" t="s">
        <v>43</v>
      </c>
      <c r="O108" s="44"/>
      <c r="P108" s="227">
        <f>O108*H108</f>
        <v>0</v>
      </c>
      <c r="Q108" s="227">
        <v>0</v>
      </c>
      <c r="R108" s="227">
        <f>Q108*H108</f>
        <v>0</v>
      </c>
      <c r="S108" s="227">
        <v>0</v>
      </c>
      <c r="T108" s="228">
        <f>S108*H108</f>
        <v>0</v>
      </c>
      <c r="AR108" s="21" t="s">
        <v>171</v>
      </c>
      <c r="AT108" s="21" t="s">
        <v>166</v>
      </c>
      <c r="AU108" s="21" t="s">
        <v>82</v>
      </c>
      <c r="AY108" s="21" t="s">
        <v>164</v>
      </c>
      <c r="BE108" s="229">
        <f>IF(N108="základní",J108,0)</f>
        <v>0</v>
      </c>
      <c r="BF108" s="229">
        <f>IF(N108="snížená",J108,0)</f>
        <v>0</v>
      </c>
      <c r="BG108" s="229">
        <f>IF(N108="zákl. přenesená",J108,0)</f>
        <v>0</v>
      </c>
      <c r="BH108" s="229">
        <f>IF(N108="sníž. přenesená",J108,0)</f>
        <v>0</v>
      </c>
      <c r="BI108" s="229">
        <f>IF(N108="nulová",J108,0)</f>
        <v>0</v>
      </c>
      <c r="BJ108" s="21" t="s">
        <v>80</v>
      </c>
      <c r="BK108" s="229">
        <f>ROUND(I108*H108,2)</f>
        <v>0</v>
      </c>
      <c r="BL108" s="21" t="s">
        <v>171</v>
      </c>
      <c r="BM108" s="21" t="s">
        <v>882</v>
      </c>
    </row>
    <row r="109" s="1" customFormat="1" ht="16.5" customHeight="1">
      <c r="B109" s="43"/>
      <c r="C109" s="218" t="s">
        <v>243</v>
      </c>
      <c r="D109" s="218" t="s">
        <v>166</v>
      </c>
      <c r="E109" s="219" t="s">
        <v>729</v>
      </c>
      <c r="F109" s="220" t="s">
        <v>730</v>
      </c>
      <c r="G109" s="221" t="s">
        <v>258</v>
      </c>
      <c r="H109" s="222">
        <v>43.600000000000001</v>
      </c>
      <c r="I109" s="223"/>
      <c r="J109" s="224">
        <f>ROUND(I109*H109,2)</f>
        <v>0</v>
      </c>
      <c r="K109" s="220" t="s">
        <v>170</v>
      </c>
      <c r="L109" s="69"/>
      <c r="M109" s="225" t="s">
        <v>21</v>
      </c>
      <c r="N109" s="226" t="s">
        <v>43</v>
      </c>
      <c r="O109" s="44"/>
      <c r="P109" s="227">
        <f>O109*H109</f>
        <v>0</v>
      </c>
      <c r="Q109" s="227">
        <v>0</v>
      </c>
      <c r="R109" s="227">
        <f>Q109*H109</f>
        <v>0</v>
      </c>
      <c r="S109" s="227">
        <v>0</v>
      </c>
      <c r="T109" s="228">
        <f>S109*H109</f>
        <v>0</v>
      </c>
      <c r="AR109" s="21" t="s">
        <v>171</v>
      </c>
      <c r="AT109" s="21" t="s">
        <v>166</v>
      </c>
      <c r="AU109" s="21" t="s">
        <v>82</v>
      </c>
      <c r="AY109" s="21" t="s">
        <v>164</v>
      </c>
      <c r="BE109" s="229">
        <f>IF(N109="základní",J109,0)</f>
        <v>0</v>
      </c>
      <c r="BF109" s="229">
        <f>IF(N109="snížená",J109,0)</f>
        <v>0</v>
      </c>
      <c r="BG109" s="229">
        <f>IF(N109="zákl. přenesená",J109,0)</f>
        <v>0</v>
      </c>
      <c r="BH109" s="229">
        <f>IF(N109="sníž. přenesená",J109,0)</f>
        <v>0</v>
      </c>
      <c r="BI109" s="229">
        <f>IF(N109="nulová",J109,0)</f>
        <v>0</v>
      </c>
      <c r="BJ109" s="21" t="s">
        <v>80</v>
      </c>
      <c r="BK109" s="229">
        <f>ROUND(I109*H109,2)</f>
        <v>0</v>
      </c>
      <c r="BL109" s="21" t="s">
        <v>171</v>
      </c>
      <c r="BM109" s="21" t="s">
        <v>883</v>
      </c>
    </row>
    <row r="110" s="10" customFormat="1" ht="29.88" customHeight="1">
      <c r="B110" s="202"/>
      <c r="C110" s="203"/>
      <c r="D110" s="204" t="s">
        <v>71</v>
      </c>
      <c r="E110" s="216" t="s">
        <v>402</v>
      </c>
      <c r="F110" s="216" t="s">
        <v>403</v>
      </c>
      <c r="G110" s="203"/>
      <c r="H110" s="203"/>
      <c r="I110" s="206"/>
      <c r="J110" s="217">
        <f>BK110</f>
        <v>0</v>
      </c>
      <c r="K110" s="203"/>
      <c r="L110" s="208"/>
      <c r="M110" s="209"/>
      <c r="N110" s="210"/>
      <c r="O110" s="210"/>
      <c r="P110" s="211">
        <f>SUM(P111:P116)</f>
        <v>0</v>
      </c>
      <c r="Q110" s="210"/>
      <c r="R110" s="211">
        <f>SUM(R111:R116)</f>
        <v>0</v>
      </c>
      <c r="S110" s="210"/>
      <c r="T110" s="212">
        <f>SUM(T111:T116)</f>
        <v>0</v>
      </c>
      <c r="AR110" s="213" t="s">
        <v>80</v>
      </c>
      <c r="AT110" s="214" t="s">
        <v>71</v>
      </c>
      <c r="AU110" s="214" t="s">
        <v>80</v>
      </c>
      <c r="AY110" s="213" t="s">
        <v>164</v>
      </c>
      <c r="BK110" s="215">
        <f>SUM(BK111:BK116)</f>
        <v>0</v>
      </c>
    </row>
    <row r="111" s="1" customFormat="1" ht="25.5" customHeight="1">
      <c r="B111" s="43"/>
      <c r="C111" s="218" t="s">
        <v>247</v>
      </c>
      <c r="D111" s="218" t="s">
        <v>166</v>
      </c>
      <c r="E111" s="219" t="s">
        <v>405</v>
      </c>
      <c r="F111" s="220" t="s">
        <v>406</v>
      </c>
      <c r="G111" s="221" t="s">
        <v>219</v>
      </c>
      <c r="H111" s="222">
        <v>10.318</v>
      </c>
      <c r="I111" s="223"/>
      <c r="J111" s="224">
        <f>ROUND(I111*H111,2)</f>
        <v>0</v>
      </c>
      <c r="K111" s="220" t="s">
        <v>170</v>
      </c>
      <c r="L111" s="69"/>
      <c r="M111" s="225" t="s">
        <v>21</v>
      </c>
      <c r="N111" s="226" t="s">
        <v>43</v>
      </c>
      <c r="O111" s="44"/>
      <c r="P111" s="227">
        <f>O111*H111</f>
        <v>0</v>
      </c>
      <c r="Q111" s="227">
        <v>0</v>
      </c>
      <c r="R111" s="227">
        <f>Q111*H111</f>
        <v>0</v>
      </c>
      <c r="S111" s="227">
        <v>0</v>
      </c>
      <c r="T111" s="228">
        <f>S111*H111</f>
        <v>0</v>
      </c>
      <c r="AR111" s="21" t="s">
        <v>171</v>
      </c>
      <c r="AT111" s="21" t="s">
        <v>166</v>
      </c>
      <c r="AU111" s="21" t="s">
        <v>82</v>
      </c>
      <c r="AY111" s="21" t="s">
        <v>164</v>
      </c>
      <c r="BE111" s="229">
        <f>IF(N111="základní",J111,0)</f>
        <v>0</v>
      </c>
      <c r="BF111" s="229">
        <f>IF(N111="snížená",J111,0)</f>
        <v>0</v>
      </c>
      <c r="BG111" s="229">
        <f>IF(N111="zákl. přenesená",J111,0)</f>
        <v>0</v>
      </c>
      <c r="BH111" s="229">
        <f>IF(N111="sníž. přenesená",J111,0)</f>
        <v>0</v>
      </c>
      <c r="BI111" s="229">
        <f>IF(N111="nulová",J111,0)</f>
        <v>0</v>
      </c>
      <c r="BJ111" s="21" t="s">
        <v>80</v>
      </c>
      <c r="BK111" s="229">
        <f>ROUND(I111*H111,2)</f>
        <v>0</v>
      </c>
      <c r="BL111" s="21" t="s">
        <v>171</v>
      </c>
      <c r="BM111" s="21" t="s">
        <v>884</v>
      </c>
    </row>
    <row r="112" s="1" customFormat="1" ht="25.5" customHeight="1">
      <c r="B112" s="43"/>
      <c r="C112" s="218" t="s">
        <v>251</v>
      </c>
      <c r="D112" s="218" t="s">
        <v>166</v>
      </c>
      <c r="E112" s="219" t="s">
        <v>409</v>
      </c>
      <c r="F112" s="220" t="s">
        <v>410</v>
      </c>
      <c r="G112" s="221" t="s">
        <v>219</v>
      </c>
      <c r="H112" s="222">
        <v>10.318</v>
      </c>
      <c r="I112" s="223"/>
      <c r="J112" s="224">
        <f>ROUND(I112*H112,2)</f>
        <v>0</v>
      </c>
      <c r="K112" s="220" t="s">
        <v>170</v>
      </c>
      <c r="L112" s="69"/>
      <c r="M112" s="225" t="s">
        <v>21</v>
      </c>
      <c r="N112" s="226" t="s">
        <v>43</v>
      </c>
      <c r="O112" s="44"/>
      <c r="P112" s="227">
        <f>O112*H112</f>
        <v>0</v>
      </c>
      <c r="Q112" s="227">
        <v>0</v>
      </c>
      <c r="R112" s="227">
        <f>Q112*H112</f>
        <v>0</v>
      </c>
      <c r="S112" s="227">
        <v>0</v>
      </c>
      <c r="T112" s="228">
        <f>S112*H112</f>
        <v>0</v>
      </c>
      <c r="AR112" s="21" t="s">
        <v>171</v>
      </c>
      <c r="AT112" s="21" t="s">
        <v>166</v>
      </c>
      <c r="AU112" s="21" t="s">
        <v>82</v>
      </c>
      <c r="AY112" s="21" t="s">
        <v>164</v>
      </c>
      <c r="BE112" s="229">
        <f>IF(N112="základní",J112,0)</f>
        <v>0</v>
      </c>
      <c r="BF112" s="229">
        <f>IF(N112="snížená",J112,0)</f>
        <v>0</v>
      </c>
      <c r="BG112" s="229">
        <f>IF(N112="zákl. přenesená",J112,0)</f>
        <v>0</v>
      </c>
      <c r="BH112" s="229">
        <f>IF(N112="sníž. přenesená",J112,0)</f>
        <v>0</v>
      </c>
      <c r="BI112" s="229">
        <f>IF(N112="nulová",J112,0)</f>
        <v>0</v>
      </c>
      <c r="BJ112" s="21" t="s">
        <v>80</v>
      </c>
      <c r="BK112" s="229">
        <f>ROUND(I112*H112,2)</f>
        <v>0</v>
      </c>
      <c r="BL112" s="21" t="s">
        <v>171</v>
      </c>
      <c r="BM112" s="21" t="s">
        <v>885</v>
      </c>
    </row>
    <row r="113" s="1" customFormat="1" ht="25.5" customHeight="1">
      <c r="B113" s="43"/>
      <c r="C113" s="218" t="s">
        <v>9</v>
      </c>
      <c r="D113" s="218" t="s">
        <v>166</v>
      </c>
      <c r="E113" s="219" t="s">
        <v>413</v>
      </c>
      <c r="F113" s="220" t="s">
        <v>414</v>
      </c>
      <c r="G113" s="221" t="s">
        <v>219</v>
      </c>
      <c r="H113" s="222">
        <v>103.18000000000001</v>
      </c>
      <c r="I113" s="223"/>
      <c r="J113" s="224">
        <f>ROUND(I113*H113,2)</f>
        <v>0</v>
      </c>
      <c r="K113" s="220" t="s">
        <v>170</v>
      </c>
      <c r="L113" s="69"/>
      <c r="M113" s="225" t="s">
        <v>21</v>
      </c>
      <c r="N113" s="226" t="s">
        <v>43</v>
      </c>
      <c r="O113" s="44"/>
      <c r="P113" s="227">
        <f>O113*H113</f>
        <v>0</v>
      </c>
      <c r="Q113" s="227">
        <v>0</v>
      </c>
      <c r="R113" s="227">
        <f>Q113*H113</f>
        <v>0</v>
      </c>
      <c r="S113" s="227">
        <v>0</v>
      </c>
      <c r="T113" s="228">
        <f>S113*H113</f>
        <v>0</v>
      </c>
      <c r="AR113" s="21" t="s">
        <v>171</v>
      </c>
      <c r="AT113" s="21" t="s">
        <v>166</v>
      </c>
      <c r="AU113" s="21" t="s">
        <v>82</v>
      </c>
      <c r="AY113" s="21" t="s">
        <v>164</v>
      </c>
      <c r="BE113" s="229">
        <f>IF(N113="základní",J113,0)</f>
        <v>0</v>
      </c>
      <c r="BF113" s="229">
        <f>IF(N113="snížená",J113,0)</f>
        <v>0</v>
      </c>
      <c r="BG113" s="229">
        <f>IF(N113="zákl. přenesená",J113,0)</f>
        <v>0</v>
      </c>
      <c r="BH113" s="229">
        <f>IF(N113="sníž. přenesená",J113,0)</f>
        <v>0</v>
      </c>
      <c r="BI113" s="229">
        <f>IF(N113="nulová",J113,0)</f>
        <v>0</v>
      </c>
      <c r="BJ113" s="21" t="s">
        <v>80</v>
      </c>
      <c r="BK113" s="229">
        <f>ROUND(I113*H113,2)</f>
        <v>0</v>
      </c>
      <c r="BL113" s="21" t="s">
        <v>171</v>
      </c>
      <c r="BM113" s="21" t="s">
        <v>886</v>
      </c>
    </row>
    <row r="114" s="11" customFormat="1">
      <c r="B114" s="230"/>
      <c r="C114" s="231"/>
      <c r="D114" s="232" t="s">
        <v>204</v>
      </c>
      <c r="E114" s="231"/>
      <c r="F114" s="233" t="s">
        <v>887</v>
      </c>
      <c r="G114" s="231"/>
      <c r="H114" s="234">
        <v>103.18000000000001</v>
      </c>
      <c r="I114" s="235"/>
      <c r="J114" s="231"/>
      <c r="K114" s="231"/>
      <c r="L114" s="236"/>
      <c r="M114" s="237"/>
      <c r="N114" s="238"/>
      <c r="O114" s="238"/>
      <c r="P114" s="238"/>
      <c r="Q114" s="238"/>
      <c r="R114" s="238"/>
      <c r="S114" s="238"/>
      <c r="T114" s="239"/>
      <c r="AT114" s="240" t="s">
        <v>204</v>
      </c>
      <c r="AU114" s="240" t="s">
        <v>82</v>
      </c>
      <c r="AV114" s="11" t="s">
        <v>82</v>
      </c>
      <c r="AW114" s="11" t="s">
        <v>6</v>
      </c>
      <c r="AX114" s="11" t="s">
        <v>80</v>
      </c>
      <c r="AY114" s="240" t="s">
        <v>164</v>
      </c>
    </row>
    <row r="115" s="1" customFormat="1" ht="16.5" customHeight="1">
      <c r="B115" s="43"/>
      <c r="C115" s="218" t="s">
        <v>260</v>
      </c>
      <c r="D115" s="218" t="s">
        <v>166</v>
      </c>
      <c r="E115" s="219" t="s">
        <v>418</v>
      </c>
      <c r="F115" s="220" t="s">
        <v>419</v>
      </c>
      <c r="G115" s="221" t="s">
        <v>219</v>
      </c>
      <c r="H115" s="222">
        <v>10.318</v>
      </c>
      <c r="I115" s="223"/>
      <c r="J115" s="224">
        <f>ROUND(I115*H115,2)</f>
        <v>0</v>
      </c>
      <c r="K115" s="220" t="s">
        <v>170</v>
      </c>
      <c r="L115" s="69"/>
      <c r="M115" s="225" t="s">
        <v>21</v>
      </c>
      <c r="N115" s="226" t="s">
        <v>43</v>
      </c>
      <c r="O115" s="44"/>
      <c r="P115" s="227">
        <f>O115*H115</f>
        <v>0</v>
      </c>
      <c r="Q115" s="227">
        <v>0</v>
      </c>
      <c r="R115" s="227">
        <f>Q115*H115</f>
        <v>0</v>
      </c>
      <c r="S115" s="227">
        <v>0</v>
      </c>
      <c r="T115" s="228">
        <f>S115*H115</f>
        <v>0</v>
      </c>
      <c r="AR115" s="21" t="s">
        <v>171</v>
      </c>
      <c r="AT115" s="21" t="s">
        <v>166</v>
      </c>
      <c r="AU115" s="21" t="s">
        <v>82</v>
      </c>
      <c r="AY115" s="21" t="s">
        <v>164</v>
      </c>
      <c r="BE115" s="229">
        <f>IF(N115="základní",J115,0)</f>
        <v>0</v>
      </c>
      <c r="BF115" s="229">
        <f>IF(N115="snížená",J115,0)</f>
        <v>0</v>
      </c>
      <c r="BG115" s="229">
        <f>IF(N115="zákl. přenesená",J115,0)</f>
        <v>0</v>
      </c>
      <c r="BH115" s="229">
        <f>IF(N115="sníž. přenesená",J115,0)</f>
        <v>0</v>
      </c>
      <c r="BI115" s="229">
        <f>IF(N115="nulová",J115,0)</f>
        <v>0</v>
      </c>
      <c r="BJ115" s="21" t="s">
        <v>80</v>
      </c>
      <c r="BK115" s="229">
        <f>ROUND(I115*H115,2)</f>
        <v>0</v>
      </c>
      <c r="BL115" s="21" t="s">
        <v>171</v>
      </c>
      <c r="BM115" s="21" t="s">
        <v>888</v>
      </c>
    </row>
    <row r="116" s="1" customFormat="1" ht="16.5" customHeight="1">
      <c r="B116" s="43"/>
      <c r="C116" s="218" t="s">
        <v>266</v>
      </c>
      <c r="D116" s="218" t="s">
        <v>166</v>
      </c>
      <c r="E116" s="219" t="s">
        <v>422</v>
      </c>
      <c r="F116" s="220" t="s">
        <v>423</v>
      </c>
      <c r="G116" s="221" t="s">
        <v>219</v>
      </c>
      <c r="H116" s="222">
        <v>10.318</v>
      </c>
      <c r="I116" s="223"/>
      <c r="J116" s="224">
        <f>ROUND(I116*H116,2)</f>
        <v>0</v>
      </c>
      <c r="K116" s="220" t="s">
        <v>170</v>
      </c>
      <c r="L116" s="69"/>
      <c r="M116" s="225" t="s">
        <v>21</v>
      </c>
      <c r="N116" s="226" t="s">
        <v>43</v>
      </c>
      <c r="O116" s="44"/>
      <c r="P116" s="227">
        <f>O116*H116</f>
        <v>0</v>
      </c>
      <c r="Q116" s="227">
        <v>0</v>
      </c>
      <c r="R116" s="227">
        <f>Q116*H116</f>
        <v>0</v>
      </c>
      <c r="S116" s="227">
        <v>0</v>
      </c>
      <c r="T116" s="228">
        <f>S116*H116</f>
        <v>0</v>
      </c>
      <c r="AR116" s="21" t="s">
        <v>171</v>
      </c>
      <c r="AT116" s="21" t="s">
        <v>166</v>
      </c>
      <c r="AU116" s="21" t="s">
        <v>82</v>
      </c>
      <c r="AY116" s="21" t="s">
        <v>164</v>
      </c>
      <c r="BE116" s="229">
        <f>IF(N116="základní",J116,0)</f>
        <v>0</v>
      </c>
      <c r="BF116" s="229">
        <f>IF(N116="snížená",J116,0)</f>
        <v>0</v>
      </c>
      <c r="BG116" s="229">
        <f>IF(N116="zákl. přenesená",J116,0)</f>
        <v>0</v>
      </c>
      <c r="BH116" s="229">
        <f>IF(N116="sníž. přenesená",J116,0)</f>
        <v>0</v>
      </c>
      <c r="BI116" s="229">
        <f>IF(N116="nulová",J116,0)</f>
        <v>0</v>
      </c>
      <c r="BJ116" s="21" t="s">
        <v>80</v>
      </c>
      <c r="BK116" s="229">
        <f>ROUND(I116*H116,2)</f>
        <v>0</v>
      </c>
      <c r="BL116" s="21" t="s">
        <v>171</v>
      </c>
      <c r="BM116" s="21" t="s">
        <v>889</v>
      </c>
    </row>
    <row r="117" s="10" customFormat="1" ht="29.88" customHeight="1">
      <c r="B117" s="202"/>
      <c r="C117" s="203"/>
      <c r="D117" s="204" t="s">
        <v>71</v>
      </c>
      <c r="E117" s="216" t="s">
        <v>440</v>
      </c>
      <c r="F117" s="216" t="s">
        <v>441</v>
      </c>
      <c r="G117" s="203"/>
      <c r="H117" s="203"/>
      <c r="I117" s="206"/>
      <c r="J117" s="217">
        <f>BK117</f>
        <v>0</v>
      </c>
      <c r="K117" s="203"/>
      <c r="L117" s="208"/>
      <c r="M117" s="209"/>
      <c r="N117" s="210"/>
      <c r="O117" s="210"/>
      <c r="P117" s="211">
        <f>P118</f>
        <v>0</v>
      </c>
      <c r="Q117" s="210"/>
      <c r="R117" s="211">
        <f>R118</f>
        <v>0</v>
      </c>
      <c r="S117" s="210"/>
      <c r="T117" s="212">
        <f>T118</f>
        <v>0</v>
      </c>
      <c r="AR117" s="213" t="s">
        <v>80</v>
      </c>
      <c r="AT117" s="214" t="s">
        <v>71</v>
      </c>
      <c r="AU117" s="214" t="s">
        <v>80</v>
      </c>
      <c r="AY117" s="213" t="s">
        <v>164</v>
      </c>
      <c r="BK117" s="215">
        <f>BK118</f>
        <v>0</v>
      </c>
    </row>
    <row r="118" s="1" customFormat="1" ht="38.25" customHeight="1">
      <c r="B118" s="43"/>
      <c r="C118" s="218" t="s">
        <v>270</v>
      </c>
      <c r="D118" s="218" t="s">
        <v>166</v>
      </c>
      <c r="E118" s="219" t="s">
        <v>443</v>
      </c>
      <c r="F118" s="220" t="s">
        <v>444</v>
      </c>
      <c r="G118" s="221" t="s">
        <v>219</v>
      </c>
      <c r="H118" s="222">
        <v>1.5049999999999999</v>
      </c>
      <c r="I118" s="223"/>
      <c r="J118" s="224">
        <f>ROUND(I118*H118,2)</f>
        <v>0</v>
      </c>
      <c r="K118" s="220" t="s">
        <v>170</v>
      </c>
      <c r="L118" s="69"/>
      <c r="M118" s="225" t="s">
        <v>21</v>
      </c>
      <c r="N118" s="226" t="s">
        <v>43</v>
      </c>
      <c r="O118" s="44"/>
      <c r="P118" s="227">
        <f>O118*H118</f>
        <v>0</v>
      </c>
      <c r="Q118" s="227">
        <v>0</v>
      </c>
      <c r="R118" s="227">
        <f>Q118*H118</f>
        <v>0</v>
      </c>
      <c r="S118" s="227">
        <v>0</v>
      </c>
      <c r="T118" s="228">
        <f>S118*H118</f>
        <v>0</v>
      </c>
      <c r="AR118" s="21" t="s">
        <v>171</v>
      </c>
      <c r="AT118" s="21" t="s">
        <v>166</v>
      </c>
      <c r="AU118" s="21" t="s">
        <v>82</v>
      </c>
      <c r="AY118" s="21" t="s">
        <v>164</v>
      </c>
      <c r="BE118" s="229">
        <f>IF(N118="základní",J118,0)</f>
        <v>0</v>
      </c>
      <c r="BF118" s="229">
        <f>IF(N118="snížená",J118,0)</f>
        <v>0</v>
      </c>
      <c r="BG118" s="229">
        <f>IF(N118="zákl. přenesená",J118,0)</f>
        <v>0</v>
      </c>
      <c r="BH118" s="229">
        <f>IF(N118="sníž. přenesená",J118,0)</f>
        <v>0</v>
      </c>
      <c r="BI118" s="229">
        <f>IF(N118="nulová",J118,0)</f>
        <v>0</v>
      </c>
      <c r="BJ118" s="21" t="s">
        <v>80</v>
      </c>
      <c r="BK118" s="229">
        <f>ROUND(I118*H118,2)</f>
        <v>0</v>
      </c>
      <c r="BL118" s="21" t="s">
        <v>171</v>
      </c>
      <c r="BM118" s="21" t="s">
        <v>890</v>
      </c>
    </row>
    <row r="119" s="10" customFormat="1" ht="37.44" customHeight="1">
      <c r="B119" s="202"/>
      <c r="C119" s="203"/>
      <c r="D119" s="204" t="s">
        <v>71</v>
      </c>
      <c r="E119" s="205" t="s">
        <v>446</v>
      </c>
      <c r="F119" s="205" t="s">
        <v>447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P120+P130</f>
        <v>0</v>
      </c>
      <c r="Q119" s="210"/>
      <c r="R119" s="211">
        <f>R120+R130</f>
        <v>1.43903044</v>
      </c>
      <c r="S119" s="210"/>
      <c r="T119" s="212">
        <f>T120+T130</f>
        <v>0</v>
      </c>
      <c r="AR119" s="213" t="s">
        <v>82</v>
      </c>
      <c r="AT119" s="214" t="s">
        <v>71</v>
      </c>
      <c r="AU119" s="214" t="s">
        <v>72</v>
      </c>
      <c r="AY119" s="213" t="s">
        <v>164</v>
      </c>
      <c r="BK119" s="215">
        <f>BK120+BK130</f>
        <v>0</v>
      </c>
    </row>
    <row r="120" s="10" customFormat="1" ht="19.92" customHeight="1">
      <c r="B120" s="202"/>
      <c r="C120" s="203"/>
      <c r="D120" s="204" t="s">
        <v>71</v>
      </c>
      <c r="E120" s="216" t="s">
        <v>448</v>
      </c>
      <c r="F120" s="216" t="s">
        <v>449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SUM(P121:P129)</f>
        <v>0</v>
      </c>
      <c r="Q120" s="210"/>
      <c r="R120" s="211">
        <f>SUM(R121:R129)</f>
        <v>0.19085444000000001</v>
      </c>
      <c r="S120" s="210"/>
      <c r="T120" s="212">
        <f>SUM(T121:T129)</f>
        <v>0</v>
      </c>
      <c r="AR120" s="213" t="s">
        <v>82</v>
      </c>
      <c r="AT120" s="214" t="s">
        <v>71</v>
      </c>
      <c r="AU120" s="214" t="s">
        <v>80</v>
      </c>
      <c r="AY120" s="213" t="s">
        <v>164</v>
      </c>
      <c r="BK120" s="215">
        <f>SUM(BK121:BK129)</f>
        <v>0</v>
      </c>
    </row>
    <row r="121" s="1" customFormat="1" ht="25.5" customHeight="1">
      <c r="B121" s="43"/>
      <c r="C121" s="218" t="s">
        <v>274</v>
      </c>
      <c r="D121" s="218" t="s">
        <v>166</v>
      </c>
      <c r="E121" s="219" t="s">
        <v>451</v>
      </c>
      <c r="F121" s="220" t="s">
        <v>452</v>
      </c>
      <c r="G121" s="221" t="s">
        <v>169</v>
      </c>
      <c r="H121" s="222">
        <v>2.1280000000000001</v>
      </c>
      <c r="I121" s="223"/>
      <c r="J121" s="224">
        <f>ROUND(I121*H121,2)</f>
        <v>0</v>
      </c>
      <c r="K121" s="220" t="s">
        <v>170</v>
      </c>
      <c r="L121" s="69"/>
      <c r="M121" s="225" t="s">
        <v>21</v>
      </c>
      <c r="N121" s="226" t="s">
        <v>43</v>
      </c>
      <c r="O121" s="44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AR121" s="21" t="s">
        <v>183</v>
      </c>
      <c r="AT121" s="21" t="s">
        <v>166</v>
      </c>
      <c r="AU121" s="21" t="s">
        <v>82</v>
      </c>
      <c r="AY121" s="21" t="s">
        <v>164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21" t="s">
        <v>80</v>
      </c>
      <c r="BK121" s="229">
        <f>ROUND(I121*H121,2)</f>
        <v>0</v>
      </c>
      <c r="BL121" s="21" t="s">
        <v>183</v>
      </c>
      <c r="BM121" s="21" t="s">
        <v>891</v>
      </c>
    </row>
    <row r="122" s="1" customFormat="1" ht="16.5" customHeight="1">
      <c r="B122" s="43"/>
      <c r="C122" s="241" t="s">
        <v>278</v>
      </c>
      <c r="D122" s="241" t="s">
        <v>225</v>
      </c>
      <c r="E122" s="242" t="s">
        <v>455</v>
      </c>
      <c r="F122" s="243" t="s">
        <v>456</v>
      </c>
      <c r="G122" s="244" t="s">
        <v>285</v>
      </c>
      <c r="H122" s="245">
        <v>0.213</v>
      </c>
      <c r="I122" s="246"/>
      <c r="J122" s="247">
        <f>ROUND(I122*H122,2)</f>
        <v>0</v>
      </c>
      <c r="K122" s="243" t="s">
        <v>170</v>
      </c>
      <c r="L122" s="248"/>
      <c r="M122" s="249" t="s">
        <v>21</v>
      </c>
      <c r="N122" s="250" t="s">
        <v>43</v>
      </c>
      <c r="O122" s="44"/>
      <c r="P122" s="227">
        <f>O122*H122</f>
        <v>0</v>
      </c>
      <c r="Q122" s="227">
        <v>0.001</v>
      </c>
      <c r="R122" s="227">
        <f>Q122*H122</f>
        <v>0.000213</v>
      </c>
      <c r="S122" s="227">
        <v>0</v>
      </c>
      <c r="T122" s="228">
        <f>S122*H122</f>
        <v>0</v>
      </c>
      <c r="AR122" s="21" t="s">
        <v>305</v>
      </c>
      <c r="AT122" s="21" t="s">
        <v>225</v>
      </c>
      <c r="AU122" s="21" t="s">
        <v>82</v>
      </c>
      <c r="AY122" s="21" t="s">
        <v>164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21" t="s">
        <v>80</v>
      </c>
      <c r="BK122" s="229">
        <f>ROUND(I122*H122,2)</f>
        <v>0</v>
      </c>
      <c r="BL122" s="21" t="s">
        <v>183</v>
      </c>
      <c r="BM122" s="21" t="s">
        <v>892</v>
      </c>
    </row>
    <row r="123" s="1" customFormat="1" ht="25.5" customHeight="1">
      <c r="B123" s="43"/>
      <c r="C123" s="218" t="s">
        <v>282</v>
      </c>
      <c r="D123" s="218" t="s">
        <v>166</v>
      </c>
      <c r="E123" s="219" t="s">
        <v>459</v>
      </c>
      <c r="F123" s="220" t="s">
        <v>460</v>
      </c>
      <c r="G123" s="221" t="s">
        <v>169</v>
      </c>
      <c r="H123" s="222">
        <v>134</v>
      </c>
      <c r="I123" s="223"/>
      <c r="J123" s="224">
        <f>ROUND(I123*H123,2)</f>
        <v>0</v>
      </c>
      <c r="K123" s="220" t="s">
        <v>21</v>
      </c>
      <c r="L123" s="69"/>
      <c r="M123" s="225" t="s">
        <v>21</v>
      </c>
      <c r="N123" s="226" t="s">
        <v>43</v>
      </c>
      <c r="O123" s="44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AR123" s="21" t="s">
        <v>183</v>
      </c>
      <c r="AT123" s="21" t="s">
        <v>166</v>
      </c>
      <c r="AU123" s="21" t="s">
        <v>82</v>
      </c>
      <c r="AY123" s="21" t="s">
        <v>164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21" t="s">
        <v>80</v>
      </c>
      <c r="BK123" s="229">
        <f>ROUND(I123*H123,2)</f>
        <v>0</v>
      </c>
      <c r="BL123" s="21" t="s">
        <v>183</v>
      </c>
      <c r="BM123" s="21" t="s">
        <v>893</v>
      </c>
    </row>
    <row r="124" s="1" customFormat="1" ht="38.25" customHeight="1">
      <c r="B124" s="43"/>
      <c r="C124" s="241" t="s">
        <v>287</v>
      </c>
      <c r="D124" s="241" t="s">
        <v>225</v>
      </c>
      <c r="E124" s="242" t="s">
        <v>463</v>
      </c>
      <c r="F124" s="243" t="s">
        <v>464</v>
      </c>
      <c r="G124" s="244" t="s">
        <v>263</v>
      </c>
      <c r="H124" s="245">
        <v>134</v>
      </c>
      <c r="I124" s="246"/>
      <c r="J124" s="247">
        <f>ROUND(I124*H124,2)</f>
        <v>0</v>
      </c>
      <c r="K124" s="243" t="s">
        <v>21</v>
      </c>
      <c r="L124" s="248"/>
      <c r="M124" s="249" t="s">
        <v>21</v>
      </c>
      <c r="N124" s="250" t="s">
        <v>43</v>
      </c>
      <c r="O124" s="44"/>
      <c r="P124" s="227">
        <f>O124*H124</f>
        <v>0</v>
      </c>
      <c r="Q124" s="227">
        <v>0.001</v>
      </c>
      <c r="R124" s="227">
        <f>Q124*H124</f>
        <v>0.13400000000000001</v>
      </c>
      <c r="S124" s="227">
        <v>0</v>
      </c>
      <c r="T124" s="228">
        <f>S124*H124</f>
        <v>0</v>
      </c>
      <c r="AR124" s="21" t="s">
        <v>305</v>
      </c>
      <c r="AT124" s="21" t="s">
        <v>225</v>
      </c>
      <c r="AU124" s="21" t="s">
        <v>82</v>
      </c>
      <c r="AY124" s="21" t="s">
        <v>164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21" t="s">
        <v>80</v>
      </c>
      <c r="BK124" s="229">
        <f>ROUND(I124*H124,2)</f>
        <v>0</v>
      </c>
      <c r="BL124" s="21" t="s">
        <v>183</v>
      </c>
      <c r="BM124" s="21" t="s">
        <v>894</v>
      </c>
    </row>
    <row r="125" s="1" customFormat="1" ht="16.5" customHeight="1">
      <c r="B125" s="43"/>
      <c r="C125" s="218" t="s">
        <v>291</v>
      </c>
      <c r="D125" s="218" t="s">
        <v>166</v>
      </c>
      <c r="E125" s="219" t="s">
        <v>471</v>
      </c>
      <c r="F125" s="220" t="s">
        <v>472</v>
      </c>
      <c r="G125" s="221" t="s">
        <v>258</v>
      </c>
      <c r="H125" s="222">
        <v>47.280000000000001</v>
      </c>
      <c r="I125" s="223"/>
      <c r="J125" s="224">
        <f>ROUND(I125*H125,2)</f>
        <v>0</v>
      </c>
      <c r="K125" s="220" t="s">
        <v>21</v>
      </c>
      <c r="L125" s="69"/>
      <c r="M125" s="225" t="s">
        <v>21</v>
      </c>
      <c r="N125" s="226" t="s">
        <v>43</v>
      </c>
      <c r="O125" s="44"/>
      <c r="P125" s="227">
        <f>O125*H125</f>
        <v>0</v>
      </c>
      <c r="Q125" s="227">
        <v>0.001</v>
      </c>
      <c r="R125" s="227">
        <f>Q125*H125</f>
        <v>0.047280000000000003</v>
      </c>
      <c r="S125" s="227">
        <v>0</v>
      </c>
      <c r="T125" s="228">
        <f>S125*H125</f>
        <v>0</v>
      </c>
      <c r="AR125" s="21" t="s">
        <v>183</v>
      </c>
      <c r="AT125" s="21" t="s">
        <v>166</v>
      </c>
      <c r="AU125" s="21" t="s">
        <v>82</v>
      </c>
      <c r="AY125" s="21" t="s">
        <v>164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21" t="s">
        <v>80</v>
      </c>
      <c r="BK125" s="229">
        <f>ROUND(I125*H125,2)</f>
        <v>0</v>
      </c>
      <c r="BL125" s="21" t="s">
        <v>183</v>
      </c>
      <c r="BM125" s="21" t="s">
        <v>895</v>
      </c>
    </row>
    <row r="126" s="1" customFormat="1" ht="16.5" customHeight="1">
      <c r="B126" s="43"/>
      <c r="C126" s="241" t="s">
        <v>295</v>
      </c>
      <c r="D126" s="241" t="s">
        <v>225</v>
      </c>
      <c r="E126" s="242" t="s">
        <v>475</v>
      </c>
      <c r="F126" s="243" t="s">
        <v>476</v>
      </c>
      <c r="G126" s="244" t="s">
        <v>258</v>
      </c>
      <c r="H126" s="245">
        <v>52.008000000000003</v>
      </c>
      <c r="I126" s="246"/>
      <c r="J126" s="247">
        <f>ROUND(I126*H126,2)</f>
        <v>0</v>
      </c>
      <c r="K126" s="243" t="s">
        <v>170</v>
      </c>
      <c r="L126" s="248"/>
      <c r="M126" s="249" t="s">
        <v>21</v>
      </c>
      <c r="N126" s="250" t="s">
        <v>43</v>
      </c>
      <c r="O126" s="44"/>
      <c r="P126" s="227">
        <f>O126*H126</f>
        <v>0</v>
      </c>
      <c r="Q126" s="227">
        <v>0.00018000000000000001</v>
      </c>
      <c r="R126" s="227">
        <f>Q126*H126</f>
        <v>0.0093614400000000004</v>
      </c>
      <c r="S126" s="227">
        <v>0</v>
      </c>
      <c r="T126" s="228">
        <f>S126*H126</f>
        <v>0</v>
      </c>
      <c r="AR126" s="21" t="s">
        <v>305</v>
      </c>
      <c r="AT126" s="21" t="s">
        <v>225</v>
      </c>
      <c r="AU126" s="21" t="s">
        <v>82</v>
      </c>
      <c r="AY126" s="21" t="s">
        <v>164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21" t="s">
        <v>80</v>
      </c>
      <c r="BK126" s="229">
        <f>ROUND(I126*H126,2)</f>
        <v>0</v>
      </c>
      <c r="BL126" s="21" t="s">
        <v>183</v>
      </c>
      <c r="BM126" s="21" t="s">
        <v>896</v>
      </c>
    </row>
    <row r="127" s="11" customFormat="1">
      <c r="B127" s="230"/>
      <c r="C127" s="231"/>
      <c r="D127" s="232" t="s">
        <v>204</v>
      </c>
      <c r="E127" s="231"/>
      <c r="F127" s="233" t="s">
        <v>897</v>
      </c>
      <c r="G127" s="231"/>
      <c r="H127" s="234">
        <v>52.008000000000003</v>
      </c>
      <c r="I127" s="235"/>
      <c r="J127" s="231"/>
      <c r="K127" s="231"/>
      <c r="L127" s="236"/>
      <c r="M127" s="237"/>
      <c r="N127" s="238"/>
      <c r="O127" s="238"/>
      <c r="P127" s="238"/>
      <c r="Q127" s="238"/>
      <c r="R127" s="238"/>
      <c r="S127" s="238"/>
      <c r="T127" s="239"/>
      <c r="AT127" s="240" t="s">
        <v>204</v>
      </c>
      <c r="AU127" s="240" t="s">
        <v>82</v>
      </c>
      <c r="AV127" s="11" t="s">
        <v>82</v>
      </c>
      <c r="AW127" s="11" t="s">
        <v>6</v>
      </c>
      <c r="AX127" s="11" t="s">
        <v>80</v>
      </c>
      <c r="AY127" s="240" t="s">
        <v>164</v>
      </c>
    </row>
    <row r="128" s="1" customFormat="1" ht="38.25" customHeight="1">
      <c r="B128" s="43"/>
      <c r="C128" s="218" t="s">
        <v>299</v>
      </c>
      <c r="D128" s="218" t="s">
        <v>166</v>
      </c>
      <c r="E128" s="219" t="s">
        <v>480</v>
      </c>
      <c r="F128" s="220" t="s">
        <v>481</v>
      </c>
      <c r="G128" s="221" t="s">
        <v>219</v>
      </c>
      <c r="H128" s="222">
        <v>0.191</v>
      </c>
      <c r="I128" s="223"/>
      <c r="J128" s="224">
        <f>ROUND(I128*H128,2)</f>
        <v>0</v>
      </c>
      <c r="K128" s="220" t="s">
        <v>170</v>
      </c>
      <c r="L128" s="69"/>
      <c r="M128" s="225" t="s">
        <v>21</v>
      </c>
      <c r="N128" s="226" t="s">
        <v>43</v>
      </c>
      <c r="O128" s="44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AR128" s="21" t="s">
        <v>183</v>
      </c>
      <c r="AT128" s="21" t="s">
        <v>166</v>
      </c>
      <c r="AU128" s="21" t="s">
        <v>82</v>
      </c>
      <c r="AY128" s="21" t="s">
        <v>164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21" t="s">
        <v>80</v>
      </c>
      <c r="BK128" s="229">
        <f>ROUND(I128*H128,2)</f>
        <v>0</v>
      </c>
      <c r="BL128" s="21" t="s">
        <v>183</v>
      </c>
      <c r="BM128" s="21" t="s">
        <v>898</v>
      </c>
    </row>
    <row r="129" s="1" customFormat="1" ht="38.25" customHeight="1">
      <c r="B129" s="43"/>
      <c r="C129" s="218" t="s">
        <v>305</v>
      </c>
      <c r="D129" s="218" t="s">
        <v>166</v>
      </c>
      <c r="E129" s="219" t="s">
        <v>484</v>
      </c>
      <c r="F129" s="220" t="s">
        <v>485</v>
      </c>
      <c r="G129" s="221" t="s">
        <v>219</v>
      </c>
      <c r="H129" s="222">
        <v>0.191</v>
      </c>
      <c r="I129" s="223"/>
      <c r="J129" s="224">
        <f>ROUND(I129*H129,2)</f>
        <v>0</v>
      </c>
      <c r="K129" s="220" t="s">
        <v>170</v>
      </c>
      <c r="L129" s="69"/>
      <c r="M129" s="225" t="s">
        <v>21</v>
      </c>
      <c r="N129" s="226" t="s">
        <v>43</v>
      </c>
      <c r="O129" s="44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AR129" s="21" t="s">
        <v>183</v>
      </c>
      <c r="AT129" s="21" t="s">
        <v>166</v>
      </c>
      <c r="AU129" s="21" t="s">
        <v>82</v>
      </c>
      <c r="AY129" s="21" t="s">
        <v>164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21" t="s">
        <v>80</v>
      </c>
      <c r="BK129" s="229">
        <f>ROUND(I129*H129,2)</f>
        <v>0</v>
      </c>
      <c r="BL129" s="21" t="s">
        <v>183</v>
      </c>
      <c r="BM129" s="21" t="s">
        <v>899</v>
      </c>
    </row>
    <row r="130" s="10" customFormat="1" ht="29.88" customHeight="1">
      <c r="B130" s="202"/>
      <c r="C130" s="203"/>
      <c r="D130" s="204" t="s">
        <v>71</v>
      </c>
      <c r="E130" s="216" t="s">
        <v>505</v>
      </c>
      <c r="F130" s="216" t="s">
        <v>506</v>
      </c>
      <c r="G130" s="203"/>
      <c r="H130" s="203"/>
      <c r="I130" s="206"/>
      <c r="J130" s="217">
        <f>BK130</f>
        <v>0</v>
      </c>
      <c r="K130" s="203"/>
      <c r="L130" s="208"/>
      <c r="M130" s="209"/>
      <c r="N130" s="210"/>
      <c r="O130" s="210"/>
      <c r="P130" s="211">
        <f>SUM(P131:P144)</f>
        <v>0</v>
      </c>
      <c r="Q130" s="210"/>
      <c r="R130" s="211">
        <f>SUM(R131:R144)</f>
        <v>1.248176</v>
      </c>
      <c r="S130" s="210"/>
      <c r="T130" s="212">
        <f>SUM(T131:T144)</f>
        <v>0</v>
      </c>
      <c r="AR130" s="213" t="s">
        <v>82</v>
      </c>
      <c r="AT130" s="214" t="s">
        <v>71</v>
      </c>
      <c r="AU130" s="214" t="s">
        <v>80</v>
      </c>
      <c r="AY130" s="213" t="s">
        <v>164</v>
      </c>
      <c r="BK130" s="215">
        <f>SUM(BK131:BK144)</f>
        <v>0</v>
      </c>
    </row>
    <row r="131" s="1" customFormat="1" ht="16.5" customHeight="1">
      <c r="B131" s="43"/>
      <c r="C131" s="218" t="s">
        <v>309</v>
      </c>
      <c r="D131" s="218" t="s">
        <v>166</v>
      </c>
      <c r="E131" s="219" t="s">
        <v>508</v>
      </c>
      <c r="F131" s="220" t="s">
        <v>509</v>
      </c>
      <c r="G131" s="221" t="s">
        <v>169</v>
      </c>
      <c r="H131" s="222">
        <v>134</v>
      </c>
      <c r="I131" s="223"/>
      <c r="J131" s="224">
        <f>ROUND(I131*H131,2)</f>
        <v>0</v>
      </c>
      <c r="K131" s="220" t="s">
        <v>170</v>
      </c>
      <c r="L131" s="69"/>
      <c r="M131" s="225" t="s">
        <v>21</v>
      </c>
      <c r="N131" s="226" t="s">
        <v>43</v>
      </c>
      <c r="O131" s="44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AR131" s="21" t="s">
        <v>183</v>
      </c>
      <c r="AT131" s="21" t="s">
        <v>166</v>
      </c>
      <c r="AU131" s="21" t="s">
        <v>82</v>
      </c>
      <c r="AY131" s="21" t="s">
        <v>164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21" t="s">
        <v>80</v>
      </c>
      <c r="BK131" s="229">
        <f>ROUND(I131*H131,2)</f>
        <v>0</v>
      </c>
      <c r="BL131" s="21" t="s">
        <v>183</v>
      </c>
      <c r="BM131" s="21" t="s">
        <v>900</v>
      </c>
    </row>
    <row r="132" s="1" customFormat="1" ht="16.5" customHeight="1">
      <c r="B132" s="43"/>
      <c r="C132" s="218" t="s">
        <v>314</v>
      </c>
      <c r="D132" s="218" t="s">
        <v>166</v>
      </c>
      <c r="E132" s="219" t="s">
        <v>512</v>
      </c>
      <c r="F132" s="220" t="s">
        <v>513</v>
      </c>
      <c r="G132" s="221" t="s">
        <v>169</v>
      </c>
      <c r="H132" s="222">
        <v>134</v>
      </c>
      <c r="I132" s="223"/>
      <c r="J132" s="224">
        <f>ROUND(I132*H132,2)</f>
        <v>0</v>
      </c>
      <c r="K132" s="220" t="s">
        <v>170</v>
      </c>
      <c r="L132" s="69"/>
      <c r="M132" s="225" t="s">
        <v>21</v>
      </c>
      <c r="N132" s="226" t="s">
        <v>43</v>
      </c>
      <c r="O132" s="44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AR132" s="21" t="s">
        <v>183</v>
      </c>
      <c r="AT132" s="21" t="s">
        <v>166</v>
      </c>
      <c r="AU132" s="21" t="s">
        <v>82</v>
      </c>
      <c r="AY132" s="21" t="s">
        <v>164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21" t="s">
        <v>80</v>
      </c>
      <c r="BK132" s="229">
        <f>ROUND(I132*H132,2)</f>
        <v>0</v>
      </c>
      <c r="BL132" s="21" t="s">
        <v>183</v>
      </c>
      <c r="BM132" s="21" t="s">
        <v>901</v>
      </c>
    </row>
    <row r="133" s="1" customFormat="1" ht="25.5" customHeight="1">
      <c r="B133" s="43"/>
      <c r="C133" s="218" t="s">
        <v>319</v>
      </c>
      <c r="D133" s="218" t="s">
        <v>166</v>
      </c>
      <c r="E133" s="219" t="s">
        <v>516</v>
      </c>
      <c r="F133" s="220" t="s">
        <v>517</v>
      </c>
      <c r="G133" s="221" t="s">
        <v>169</v>
      </c>
      <c r="H133" s="222">
        <v>134</v>
      </c>
      <c r="I133" s="223"/>
      <c r="J133" s="224">
        <f>ROUND(I133*H133,2)</f>
        <v>0</v>
      </c>
      <c r="K133" s="220" t="s">
        <v>170</v>
      </c>
      <c r="L133" s="69"/>
      <c r="M133" s="225" t="s">
        <v>21</v>
      </c>
      <c r="N133" s="226" t="s">
        <v>43</v>
      </c>
      <c r="O133" s="44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AR133" s="21" t="s">
        <v>183</v>
      </c>
      <c r="AT133" s="21" t="s">
        <v>166</v>
      </c>
      <c r="AU133" s="21" t="s">
        <v>82</v>
      </c>
      <c r="AY133" s="21" t="s">
        <v>164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21" t="s">
        <v>80</v>
      </c>
      <c r="BK133" s="229">
        <f>ROUND(I133*H133,2)</f>
        <v>0</v>
      </c>
      <c r="BL133" s="21" t="s">
        <v>183</v>
      </c>
      <c r="BM133" s="21" t="s">
        <v>902</v>
      </c>
    </row>
    <row r="134" s="1" customFormat="1" ht="16.5" customHeight="1">
      <c r="B134" s="43"/>
      <c r="C134" s="241" t="s">
        <v>325</v>
      </c>
      <c r="D134" s="241" t="s">
        <v>225</v>
      </c>
      <c r="E134" s="242" t="s">
        <v>520</v>
      </c>
      <c r="F134" s="243" t="s">
        <v>521</v>
      </c>
      <c r="G134" s="244" t="s">
        <v>285</v>
      </c>
      <c r="H134" s="245">
        <v>80.400000000000006</v>
      </c>
      <c r="I134" s="246"/>
      <c r="J134" s="247">
        <f>ROUND(I134*H134,2)</f>
        <v>0</v>
      </c>
      <c r="K134" s="243" t="s">
        <v>21</v>
      </c>
      <c r="L134" s="248"/>
      <c r="M134" s="249" t="s">
        <v>21</v>
      </c>
      <c r="N134" s="250" t="s">
        <v>43</v>
      </c>
      <c r="O134" s="44"/>
      <c r="P134" s="227">
        <f>O134*H134</f>
        <v>0</v>
      </c>
      <c r="Q134" s="227">
        <v>0.001</v>
      </c>
      <c r="R134" s="227">
        <f>Q134*H134</f>
        <v>0.080400000000000013</v>
      </c>
      <c r="S134" s="227">
        <v>0</v>
      </c>
      <c r="T134" s="228">
        <f>S134*H134</f>
        <v>0</v>
      </c>
      <c r="AR134" s="21" t="s">
        <v>305</v>
      </c>
      <c r="AT134" s="21" t="s">
        <v>225</v>
      </c>
      <c r="AU134" s="21" t="s">
        <v>82</v>
      </c>
      <c r="AY134" s="21" t="s">
        <v>164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21" t="s">
        <v>80</v>
      </c>
      <c r="BK134" s="229">
        <f>ROUND(I134*H134,2)</f>
        <v>0</v>
      </c>
      <c r="BL134" s="21" t="s">
        <v>183</v>
      </c>
      <c r="BM134" s="21" t="s">
        <v>903</v>
      </c>
    </row>
    <row r="135" s="1" customFormat="1" ht="25.5" customHeight="1">
      <c r="B135" s="43"/>
      <c r="C135" s="218" t="s">
        <v>329</v>
      </c>
      <c r="D135" s="218" t="s">
        <v>166</v>
      </c>
      <c r="E135" s="219" t="s">
        <v>516</v>
      </c>
      <c r="F135" s="220" t="s">
        <v>517</v>
      </c>
      <c r="G135" s="221" t="s">
        <v>169</v>
      </c>
      <c r="H135" s="222">
        <v>4.3600000000000003</v>
      </c>
      <c r="I135" s="223"/>
      <c r="J135" s="224">
        <f>ROUND(I135*H135,2)</f>
        <v>0</v>
      </c>
      <c r="K135" s="220" t="s">
        <v>170</v>
      </c>
      <c r="L135" s="69"/>
      <c r="M135" s="225" t="s">
        <v>21</v>
      </c>
      <c r="N135" s="226" t="s">
        <v>43</v>
      </c>
      <c r="O135" s="44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AR135" s="21" t="s">
        <v>183</v>
      </c>
      <c r="AT135" s="21" t="s">
        <v>166</v>
      </c>
      <c r="AU135" s="21" t="s">
        <v>82</v>
      </c>
      <c r="AY135" s="21" t="s">
        <v>164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21" t="s">
        <v>80</v>
      </c>
      <c r="BK135" s="229">
        <f>ROUND(I135*H135,2)</f>
        <v>0</v>
      </c>
      <c r="BL135" s="21" t="s">
        <v>183</v>
      </c>
      <c r="BM135" s="21" t="s">
        <v>904</v>
      </c>
    </row>
    <row r="136" s="1" customFormat="1" ht="16.5" customHeight="1">
      <c r="B136" s="43"/>
      <c r="C136" s="241" t="s">
        <v>336</v>
      </c>
      <c r="D136" s="241" t="s">
        <v>225</v>
      </c>
      <c r="E136" s="242" t="s">
        <v>520</v>
      </c>
      <c r="F136" s="243" t="s">
        <v>521</v>
      </c>
      <c r="G136" s="244" t="s">
        <v>285</v>
      </c>
      <c r="H136" s="245">
        <v>2.6160000000000001</v>
      </c>
      <c r="I136" s="246"/>
      <c r="J136" s="247">
        <f>ROUND(I136*H136,2)</f>
        <v>0</v>
      </c>
      <c r="K136" s="243" t="s">
        <v>21</v>
      </c>
      <c r="L136" s="248"/>
      <c r="M136" s="249" t="s">
        <v>21</v>
      </c>
      <c r="N136" s="250" t="s">
        <v>43</v>
      </c>
      <c r="O136" s="44"/>
      <c r="P136" s="227">
        <f>O136*H136</f>
        <v>0</v>
      </c>
      <c r="Q136" s="227">
        <v>0.001</v>
      </c>
      <c r="R136" s="227">
        <f>Q136*H136</f>
        <v>0.0026160000000000003</v>
      </c>
      <c r="S136" s="227">
        <v>0</v>
      </c>
      <c r="T136" s="228">
        <f>S136*H136</f>
        <v>0</v>
      </c>
      <c r="AR136" s="21" t="s">
        <v>305</v>
      </c>
      <c r="AT136" s="21" t="s">
        <v>225</v>
      </c>
      <c r="AU136" s="21" t="s">
        <v>82</v>
      </c>
      <c r="AY136" s="21" t="s">
        <v>164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21" t="s">
        <v>80</v>
      </c>
      <c r="BK136" s="229">
        <f>ROUND(I136*H136,2)</f>
        <v>0</v>
      </c>
      <c r="BL136" s="21" t="s">
        <v>183</v>
      </c>
      <c r="BM136" s="21" t="s">
        <v>905</v>
      </c>
    </row>
    <row r="137" s="1" customFormat="1" ht="25.5" customHeight="1">
      <c r="B137" s="43"/>
      <c r="C137" s="218" t="s">
        <v>340</v>
      </c>
      <c r="D137" s="218" t="s">
        <v>166</v>
      </c>
      <c r="E137" s="219" t="s">
        <v>524</v>
      </c>
      <c r="F137" s="220" t="s">
        <v>525</v>
      </c>
      <c r="G137" s="221" t="s">
        <v>169</v>
      </c>
      <c r="H137" s="222">
        <v>134</v>
      </c>
      <c r="I137" s="223"/>
      <c r="J137" s="224">
        <f>ROUND(I137*H137,2)</f>
        <v>0</v>
      </c>
      <c r="K137" s="220" t="s">
        <v>170</v>
      </c>
      <c r="L137" s="69"/>
      <c r="M137" s="225" t="s">
        <v>21</v>
      </c>
      <c r="N137" s="226" t="s">
        <v>43</v>
      </c>
      <c r="O137" s="44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AR137" s="21" t="s">
        <v>183</v>
      </c>
      <c r="AT137" s="21" t="s">
        <v>166</v>
      </c>
      <c r="AU137" s="21" t="s">
        <v>82</v>
      </c>
      <c r="AY137" s="21" t="s">
        <v>164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21" t="s">
        <v>80</v>
      </c>
      <c r="BK137" s="229">
        <f>ROUND(I137*H137,2)</f>
        <v>0</v>
      </c>
      <c r="BL137" s="21" t="s">
        <v>183</v>
      </c>
      <c r="BM137" s="21" t="s">
        <v>906</v>
      </c>
    </row>
    <row r="138" s="1" customFormat="1" ht="16.5" customHeight="1">
      <c r="B138" s="43"/>
      <c r="C138" s="241" t="s">
        <v>344</v>
      </c>
      <c r="D138" s="241" t="s">
        <v>225</v>
      </c>
      <c r="E138" s="242" t="s">
        <v>528</v>
      </c>
      <c r="F138" s="243" t="s">
        <v>529</v>
      </c>
      <c r="G138" s="244" t="s">
        <v>285</v>
      </c>
      <c r="H138" s="245">
        <v>804</v>
      </c>
      <c r="I138" s="246"/>
      <c r="J138" s="247">
        <f>ROUND(I138*H138,2)</f>
        <v>0</v>
      </c>
      <c r="K138" s="243" t="s">
        <v>21</v>
      </c>
      <c r="L138" s="248"/>
      <c r="M138" s="249" t="s">
        <v>21</v>
      </c>
      <c r="N138" s="250" t="s">
        <v>43</v>
      </c>
      <c r="O138" s="44"/>
      <c r="P138" s="227">
        <f>O138*H138</f>
        <v>0</v>
      </c>
      <c r="Q138" s="227">
        <v>0.001</v>
      </c>
      <c r="R138" s="227">
        <f>Q138*H138</f>
        <v>0.80400000000000005</v>
      </c>
      <c r="S138" s="227">
        <v>0</v>
      </c>
      <c r="T138" s="228">
        <f>S138*H138</f>
        <v>0</v>
      </c>
      <c r="AR138" s="21" t="s">
        <v>305</v>
      </c>
      <c r="AT138" s="21" t="s">
        <v>225</v>
      </c>
      <c r="AU138" s="21" t="s">
        <v>82</v>
      </c>
      <c r="AY138" s="21" t="s">
        <v>164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21" t="s">
        <v>80</v>
      </c>
      <c r="BK138" s="229">
        <f>ROUND(I138*H138,2)</f>
        <v>0</v>
      </c>
      <c r="BL138" s="21" t="s">
        <v>183</v>
      </c>
      <c r="BM138" s="21" t="s">
        <v>907</v>
      </c>
    </row>
    <row r="139" s="1" customFormat="1" ht="25.5" customHeight="1">
      <c r="B139" s="43"/>
      <c r="C139" s="218" t="s">
        <v>348</v>
      </c>
      <c r="D139" s="218" t="s">
        <v>166</v>
      </c>
      <c r="E139" s="219" t="s">
        <v>524</v>
      </c>
      <c r="F139" s="220" t="s">
        <v>525</v>
      </c>
      <c r="G139" s="221" t="s">
        <v>169</v>
      </c>
      <c r="H139" s="222">
        <v>4.3600000000000003</v>
      </c>
      <c r="I139" s="223"/>
      <c r="J139" s="224">
        <f>ROUND(I139*H139,2)</f>
        <v>0</v>
      </c>
      <c r="K139" s="220" t="s">
        <v>170</v>
      </c>
      <c r="L139" s="69"/>
      <c r="M139" s="225" t="s">
        <v>21</v>
      </c>
      <c r="N139" s="226" t="s">
        <v>43</v>
      </c>
      <c r="O139" s="44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AR139" s="21" t="s">
        <v>183</v>
      </c>
      <c r="AT139" s="21" t="s">
        <v>166</v>
      </c>
      <c r="AU139" s="21" t="s">
        <v>82</v>
      </c>
      <c r="AY139" s="21" t="s">
        <v>164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21" t="s">
        <v>80</v>
      </c>
      <c r="BK139" s="229">
        <f>ROUND(I139*H139,2)</f>
        <v>0</v>
      </c>
      <c r="BL139" s="21" t="s">
        <v>183</v>
      </c>
      <c r="BM139" s="21" t="s">
        <v>908</v>
      </c>
    </row>
    <row r="140" s="1" customFormat="1" ht="16.5" customHeight="1">
      <c r="B140" s="43"/>
      <c r="C140" s="241" t="s">
        <v>352</v>
      </c>
      <c r="D140" s="241" t="s">
        <v>225</v>
      </c>
      <c r="E140" s="242" t="s">
        <v>528</v>
      </c>
      <c r="F140" s="243" t="s">
        <v>529</v>
      </c>
      <c r="G140" s="244" t="s">
        <v>285</v>
      </c>
      <c r="H140" s="245">
        <v>26.16</v>
      </c>
      <c r="I140" s="246"/>
      <c r="J140" s="247">
        <f>ROUND(I140*H140,2)</f>
        <v>0</v>
      </c>
      <c r="K140" s="243" t="s">
        <v>21</v>
      </c>
      <c r="L140" s="248"/>
      <c r="M140" s="249" t="s">
        <v>21</v>
      </c>
      <c r="N140" s="250" t="s">
        <v>43</v>
      </c>
      <c r="O140" s="44"/>
      <c r="P140" s="227">
        <f>O140*H140</f>
        <v>0</v>
      </c>
      <c r="Q140" s="227">
        <v>0.001</v>
      </c>
      <c r="R140" s="227">
        <f>Q140*H140</f>
        <v>0.026159999999999999</v>
      </c>
      <c r="S140" s="227">
        <v>0</v>
      </c>
      <c r="T140" s="228">
        <f>S140*H140</f>
        <v>0</v>
      </c>
      <c r="AR140" s="21" t="s">
        <v>305</v>
      </c>
      <c r="AT140" s="21" t="s">
        <v>225</v>
      </c>
      <c r="AU140" s="21" t="s">
        <v>82</v>
      </c>
      <c r="AY140" s="21" t="s">
        <v>164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21" t="s">
        <v>80</v>
      </c>
      <c r="BK140" s="229">
        <f>ROUND(I140*H140,2)</f>
        <v>0</v>
      </c>
      <c r="BL140" s="21" t="s">
        <v>183</v>
      </c>
      <c r="BM140" s="21" t="s">
        <v>909</v>
      </c>
    </row>
    <row r="141" s="1" customFormat="1" ht="38.25" customHeight="1">
      <c r="B141" s="43"/>
      <c r="C141" s="218" t="s">
        <v>358</v>
      </c>
      <c r="D141" s="218" t="s">
        <v>166</v>
      </c>
      <c r="E141" s="219" t="s">
        <v>532</v>
      </c>
      <c r="F141" s="220" t="s">
        <v>533</v>
      </c>
      <c r="G141" s="221" t="s">
        <v>169</v>
      </c>
      <c r="H141" s="222">
        <v>134</v>
      </c>
      <c r="I141" s="223"/>
      <c r="J141" s="224">
        <f>ROUND(I141*H141,2)</f>
        <v>0</v>
      </c>
      <c r="K141" s="220" t="s">
        <v>170</v>
      </c>
      <c r="L141" s="69"/>
      <c r="M141" s="225" t="s">
        <v>21</v>
      </c>
      <c r="N141" s="226" t="s">
        <v>43</v>
      </c>
      <c r="O141" s="44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AR141" s="21" t="s">
        <v>183</v>
      </c>
      <c r="AT141" s="21" t="s">
        <v>166</v>
      </c>
      <c r="AU141" s="21" t="s">
        <v>82</v>
      </c>
      <c r="AY141" s="21" t="s">
        <v>164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21" t="s">
        <v>80</v>
      </c>
      <c r="BK141" s="229">
        <f>ROUND(I141*H141,2)</f>
        <v>0</v>
      </c>
      <c r="BL141" s="21" t="s">
        <v>183</v>
      </c>
      <c r="BM141" s="21" t="s">
        <v>910</v>
      </c>
    </row>
    <row r="142" s="1" customFormat="1" ht="38.25" customHeight="1">
      <c r="B142" s="43"/>
      <c r="C142" s="241" t="s">
        <v>362</v>
      </c>
      <c r="D142" s="241" t="s">
        <v>225</v>
      </c>
      <c r="E142" s="242" t="s">
        <v>536</v>
      </c>
      <c r="F142" s="243" t="s">
        <v>537</v>
      </c>
      <c r="G142" s="244" t="s">
        <v>285</v>
      </c>
      <c r="H142" s="245">
        <v>335</v>
      </c>
      <c r="I142" s="246"/>
      <c r="J142" s="247">
        <f>ROUND(I142*H142,2)</f>
        <v>0</v>
      </c>
      <c r="K142" s="243" t="s">
        <v>21</v>
      </c>
      <c r="L142" s="248"/>
      <c r="M142" s="249" t="s">
        <v>21</v>
      </c>
      <c r="N142" s="250" t="s">
        <v>43</v>
      </c>
      <c r="O142" s="44"/>
      <c r="P142" s="227">
        <f>O142*H142</f>
        <v>0</v>
      </c>
      <c r="Q142" s="227">
        <v>0.001</v>
      </c>
      <c r="R142" s="227">
        <f>Q142*H142</f>
        <v>0.33500000000000002</v>
      </c>
      <c r="S142" s="227">
        <v>0</v>
      </c>
      <c r="T142" s="228">
        <f>S142*H142</f>
        <v>0</v>
      </c>
      <c r="AR142" s="21" t="s">
        <v>305</v>
      </c>
      <c r="AT142" s="21" t="s">
        <v>225</v>
      </c>
      <c r="AU142" s="21" t="s">
        <v>82</v>
      </c>
      <c r="AY142" s="21" t="s">
        <v>164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21" t="s">
        <v>80</v>
      </c>
      <c r="BK142" s="229">
        <f>ROUND(I142*H142,2)</f>
        <v>0</v>
      </c>
      <c r="BL142" s="21" t="s">
        <v>183</v>
      </c>
      <c r="BM142" s="21" t="s">
        <v>911</v>
      </c>
    </row>
    <row r="143" s="1" customFormat="1" ht="25.5" customHeight="1">
      <c r="B143" s="43"/>
      <c r="C143" s="218" t="s">
        <v>368</v>
      </c>
      <c r="D143" s="218" t="s">
        <v>166</v>
      </c>
      <c r="E143" s="219" t="s">
        <v>548</v>
      </c>
      <c r="F143" s="220" t="s">
        <v>549</v>
      </c>
      <c r="G143" s="221" t="s">
        <v>219</v>
      </c>
      <c r="H143" s="222">
        <v>1.248</v>
      </c>
      <c r="I143" s="223"/>
      <c r="J143" s="224">
        <f>ROUND(I143*H143,2)</f>
        <v>0</v>
      </c>
      <c r="K143" s="220" t="s">
        <v>170</v>
      </c>
      <c r="L143" s="69"/>
      <c r="M143" s="225" t="s">
        <v>21</v>
      </c>
      <c r="N143" s="226" t="s">
        <v>43</v>
      </c>
      <c r="O143" s="44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AR143" s="21" t="s">
        <v>183</v>
      </c>
      <c r="AT143" s="21" t="s">
        <v>166</v>
      </c>
      <c r="AU143" s="21" t="s">
        <v>82</v>
      </c>
      <c r="AY143" s="21" t="s">
        <v>164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21" t="s">
        <v>80</v>
      </c>
      <c r="BK143" s="229">
        <f>ROUND(I143*H143,2)</f>
        <v>0</v>
      </c>
      <c r="BL143" s="21" t="s">
        <v>183</v>
      </c>
      <c r="BM143" s="21" t="s">
        <v>912</v>
      </c>
    </row>
    <row r="144" s="1" customFormat="1" ht="38.25" customHeight="1">
      <c r="B144" s="43"/>
      <c r="C144" s="218" t="s">
        <v>372</v>
      </c>
      <c r="D144" s="218" t="s">
        <v>166</v>
      </c>
      <c r="E144" s="219" t="s">
        <v>552</v>
      </c>
      <c r="F144" s="220" t="s">
        <v>553</v>
      </c>
      <c r="G144" s="221" t="s">
        <v>219</v>
      </c>
      <c r="H144" s="222">
        <v>1.248</v>
      </c>
      <c r="I144" s="223"/>
      <c r="J144" s="224">
        <f>ROUND(I144*H144,2)</f>
        <v>0</v>
      </c>
      <c r="K144" s="220" t="s">
        <v>170</v>
      </c>
      <c r="L144" s="69"/>
      <c r="M144" s="225" t="s">
        <v>21</v>
      </c>
      <c r="N144" s="251" t="s">
        <v>43</v>
      </c>
      <c r="O144" s="252"/>
      <c r="P144" s="253">
        <f>O144*H144</f>
        <v>0</v>
      </c>
      <c r="Q144" s="253">
        <v>0</v>
      </c>
      <c r="R144" s="253">
        <f>Q144*H144</f>
        <v>0</v>
      </c>
      <c r="S144" s="253">
        <v>0</v>
      </c>
      <c r="T144" s="254">
        <f>S144*H144</f>
        <v>0</v>
      </c>
      <c r="AR144" s="21" t="s">
        <v>183</v>
      </c>
      <c r="AT144" s="21" t="s">
        <v>166</v>
      </c>
      <c r="AU144" s="21" t="s">
        <v>82</v>
      </c>
      <c r="AY144" s="21" t="s">
        <v>164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21" t="s">
        <v>80</v>
      </c>
      <c r="BK144" s="229">
        <f>ROUND(I144*H144,2)</f>
        <v>0</v>
      </c>
      <c r="BL144" s="21" t="s">
        <v>183</v>
      </c>
      <c r="BM144" s="21" t="s">
        <v>913</v>
      </c>
    </row>
    <row r="145" s="1" customFormat="1" ht="6.96" customHeight="1">
      <c r="B145" s="64"/>
      <c r="C145" s="65"/>
      <c r="D145" s="65"/>
      <c r="E145" s="65"/>
      <c r="F145" s="65"/>
      <c r="G145" s="65"/>
      <c r="H145" s="65"/>
      <c r="I145" s="163"/>
      <c r="J145" s="65"/>
      <c r="K145" s="65"/>
      <c r="L145" s="69"/>
    </row>
  </sheetData>
  <sheetProtection sheet="1" autoFilter="0" formatColumns="0" formatRows="0" objects="1" scenarios="1" spinCount="100000" saltValue="ZxoQ7Qo+CnVomhA/tTEvfw2bVu3Us0XuZC3HddfHaW31pO311BicVbDVYAJitI3ECQ+q7EW+RYWBFdpNyi3PFA==" hashValue="EX7T0pP7//g7KS1fn2FuAnJj6+Mc//ZCJwBCF5lY2r1cbG9AtS62GLPGG+hsN2j+X3vcp2+j5Rt9dfyNHsuaVQ==" algorithmName="SHA-512" password="CC35"/>
  <autoFilter ref="C85:K144"/>
  <mergeCells count="10">
    <mergeCell ref="E7:H7"/>
    <mergeCell ref="E9:H9"/>
    <mergeCell ref="E24:H24"/>
    <mergeCell ref="E45:H45"/>
    <mergeCell ref="E47:H47"/>
    <mergeCell ref="J51:J52"/>
    <mergeCell ref="E76:H76"/>
    <mergeCell ref="E78:H78"/>
    <mergeCell ref="G1:H1"/>
    <mergeCell ref="L2:V2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3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34"/>
      <c r="C1" s="134"/>
      <c r="D1" s="135" t="s">
        <v>1</v>
      </c>
      <c r="E1" s="134"/>
      <c r="F1" s="136" t="s">
        <v>110</v>
      </c>
      <c r="G1" s="136" t="s">
        <v>111</v>
      </c>
      <c r="H1" s="136"/>
      <c r="I1" s="137"/>
      <c r="J1" s="136" t="s">
        <v>112</v>
      </c>
      <c r="K1" s="135" t="s">
        <v>113</v>
      </c>
      <c r="L1" s="136" t="s">
        <v>114</v>
      </c>
      <c r="M1" s="136"/>
      <c r="N1" s="136"/>
      <c r="O1" s="136"/>
      <c r="P1" s="136"/>
      <c r="Q1" s="136"/>
      <c r="R1" s="136"/>
      <c r="S1" s="136"/>
      <c r="T1" s="136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100</v>
      </c>
    </row>
    <row r="3" ht="6.96" customHeight="1">
      <c r="B3" s="22"/>
      <c r="C3" s="23"/>
      <c r="D3" s="23"/>
      <c r="E3" s="23"/>
      <c r="F3" s="23"/>
      <c r="G3" s="23"/>
      <c r="H3" s="23"/>
      <c r="I3" s="138"/>
      <c r="J3" s="23"/>
      <c r="K3" s="24"/>
      <c r="AT3" s="21" t="s">
        <v>82</v>
      </c>
    </row>
    <row r="4" ht="36.96" customHeight="1">
      <c r="B4" s="25"/>
      <c r="C4" s="26"/>
      <c r="D4" s="27" t="s">
        <v>115</v>
      </c>
      <c r="E4" s="26"/>
      <c r="F4" s="26"/>
      <c r="G4" s="26"/>
      <c r="H4" s="26"/>
      <c r="I4" s="139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39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39"/>
      <c r="J6" s="26"/>
      <c r="K6" s="28"/>
    </row>
    <row r="7" ht="16.5" customHeight="1">
      <c r="B7" s="25"/>
      <c r="C7" s="26"/>
      <c r="D7" s="26"/>
      <c r="E7" s="140" t="str">
        <f>'Rekapitulace stavby'!K6</f>
        <v>Oprava podlah v dílnách areálu TSS</v>
      </c>
      <c r="F7" s="37"/>
      <c r="G7" s="37"/>
      <c r="H7" s="37"/>
      <c r="I7" s="139"/>
      <c r="J7" s="26"/>
      <c r="K7" s="28"/>
    </row>
    <row r="8" s="1" customFormat="1">
      <c r="B8" s="43"/>
      <c r="C8" s="44"/>
      <c r="D8" s="37" t="s">
        <v>116</v>
      </c>
      <c r="E8" s="44"/>
      <c r="F8" s="44"/>
      <c r="G8" s="44"/>
      <c r="H8" s="44"/>
      <c r="I8" s="141"/>
      <c r="J8" s="44"/>
      <c r="K8" s="48"/>
    </row>
    <row r="9" s="1" customFormat="1" ht="36.96" customHeight="1">
      <c r="B9" s="43"/>
      <c r="C9" s="44"/>
      <c r="D9" s="44"/>
      <c r="E9" s="142" t="s">
        <v>914</v>
      </c>
      <c r="F9" s="44"/>
      <c r="G9" s="44"/>
      <c r="H9" s="44"/>
      <c r="I9" s="141"/>
      <c r="J9" s="44"/>
      <c r="K9" s="48"/>
    </row>
    <row r="10" s="1" customFormat="1">
      <c r="B10" s="43"/>
      <c r="C10" s="44"/>
      <c r="D10" s="44"/>
      <c r="E10" s="44"/>
      <c r="F10" s="44"/>
      <c r="G10" s="44"/>
      <c r="H10" s="44"/>
      <c r="I10" s="141"/>
      <c r="J10" s="44"/>
      <c r="K10" s="48"/>
    </row>
    <row r="11" s="1" customFormat="1" ht="14.4" customHeight="1">
      <c r="B11" s="43"/>
      <c r="C11" s="44"/>
      <c r="D11" s="37" t="s">
        <v>20</v>
      </c>
      <c r="E11" s="44"/>
      <c r="F11" s="32" t="s">
        <v>21</v>
      </c>
      <c r="G11" s="44"/>
      <c r="H11" s="44"/>
      <c r="I11" s="143" t="s">
        <v>22</v>
      </c>
      <c r="J11" s="32" t="s">
        <v>21</v>
      </c>
      <c r="K11" s="48"/>
    </row>
    <row r="12" s="1" customFormat="1" ht="14.4" customHeight="1">
      <c r="B12" s="43"/>
      <c r="C12" s="44"/>
      <c r="D12" s="37" t="s">
        <v>23</v>
      </c>
      <c r="E12" s="44"/>
      <c r="F12" s="32" t="s">
        <v>24</v>
      </c>
      <c r="G12" s="44"/>
      <c r="H12" s="44"/>
      <c r="I12" s="143" t="s">
        <v>25</v>
      </c>
      <c r="J12" s="144" t="str">
        <f>'Rekapitulace stavby'!AN8</f>
        <v>26. 7. 2017</v>
      </c>
      <c r="K12" s="48"/>
    </row>
    <row r="13" s="1" customFormat="1" ht="10.8" customHeight="1">
      <c r="B13" s="43"/>
      <c r="C13" s="44"/>
      <c r="D13" s="44"/>
      <c r="E13" s="44"/>
      <c r="F13" s="44"/>
      <c r="G13" s="44"/>
      <c r="H13" s="44"/>
      <c r="I13" s="141"/>
      <c r="J13" s="44"/>
      <c r="K13" s="48"/>
    </row>
    <row r="14" s="1" customFormat="1" ht="14.4" customHeight="1">
      <c r="B14" s="43"/>
      <c r="C14" s="44"/>
      <c r="D14" s="37" t="s">
        <v>27</v>
      </c>
      <c r="E14" s="44"/>
      <c r="F14" s="44"/>
      <c r="G14" s="44"/>
      <c r="H14" s="44"/>
      <c r="I14" s="143" t="s">
        <v>28</v>
      </c>
      <c r="J14" s="32" t="s">
        <v>21</v>
      </c>
      <c r="K14" s="48"/>
    </row>
    <row r="15" s="1" customFormat="1" ht="18" customHeight="1">
      <c r="B15" s="43"/>
      <c r="C15" s="44"/>
      <c r="D15" s="44"/>
      <c r="E15" s="32" t="s">
        <v>29</v>
      </c>
      <c r="F15" s="44"/>
      <c r="G15" s="44"/>
      <c r="H15" s="44"/>
      <c r="I15" s="143" t="s">
        <v>30</v>
      </c>
      <c r="J15" s="32" t="s">
        <v>21</v>
      </c>
      <c r="K15" s="48"/>
    </row>
    <row r="16" s="1" customFormat="1" ht="6.96" customHeight="1">
      <c r="B16" s="43"/>
      <c r="C16" s="44"/>
      <c r="D16" s="44"/>
      <c r="E16" s="44"/>
      <c r="F16" s="44"/>
      <c r="G16" s="44"/>
      <c r="H16" s="44"/>
      <c r="I16" s="141"/>
      <c r="J16" s="44"/>
      <c r="K16" s="48"/>
    </row>
    <row r="17" s="1" customFormat="1" ht="14.4" customHeight="1">
      <c r="B17" s="43"/>
      <c r="C17" s="44"/>
      <c r="D17" s="37" t="s">
        <v>31</v>
      </c>
      <c r="E17" s="44"/>
      <c r="F17" s="44"/>
      <c r="G17" s="44"/>
      <c r="H17" s="44"/>
      <c r="I17" s="143" t="s">
        <v>28</v>
      </c>
      <c r="J17" s="32" t="str">
        <f>IF('Rekapitulace stavby'!AN13="Vyplň údaj","",IF('Rekapitulace stavby'!AN13="","",'Rekapitulace stavby'!AN13))</f>
        <v/>
      </c>
      <c r="K17" s="48"/>
    </row>
    <row r="18" s="1" customFormat="1" ht="18" customHeight="1">
      <c r="B18" s="43"/>
      <c r="C18" s="44"/>
      <c r="D18" s="44"/>
      <c r="E18" s="32" t="str">
        <f>IF('Rekapitulace stavby'!E14="Vyplň údaj","",IF('Rekapitulace stavby'!E14="","",'Rekapitulace stavby'!E14))</f>
        <v/>
      </c>
      <c r="F18" s="44"/>
      <c r="G18" s="44"/>
      <c r="H18" s="44"/>
      <c r="I18" s="143" t="s">
        <v>30</v>
      </c>
      <c r="J18" s="32" t="str">
        <f>IF('Rekapitulace stavby'!AN14="Vyplň údaj","",IF('Rekapitulace stavby'!AN14="","",'Rekapitulace stavby'!AN14))</f>
        <v/>
      </c>
      <c r="K18" s="48"/>
    </row>
    <row r="19" s="1" customFormat="1" ht="6.96" customHeight="1">
      <c r="B19" s="43"/>
      <c r="C19" s="44"/>
      <c r="D19" s="44"/>
      <c r="E19" s="44"/>
      <c r="F19" s="44"/>
      <c r="G19" s="44"/>
      <c r="H19" s="44"/>
      <c r="I19" s="141"/>
      <c r="J19" s="44"/>
      <c r="K19" s="48"/>
    </row>
    <row r="20" s="1" customFormat="1" ht="14.4" customHeight="1">
      <c r="B20" s="43"/>
      <c r="C20" s="44"/>
      <c r="D20" s="37" t="s">
        <v>33</v>
      </c>
      <c r="E20" s="44"/>
      <c r="F20" s="44"/>
      <c r="G20" s="44"/>
      <c r="H20" s="44"/>
      <c r="I20" s="143" t="s">
        <v>28</v>
      </c>
      <c r="J20" s="32" t="s">
        <v>21</v>
      </c>
      <c r="K20" s="48"/>
    </row>
    <row r="21" s="1" customFormat="1" ht="18" customHeight="1">
      <c r="B21" s="43"/>
      <c r="C21" s="44"/>
      <c r="D21" s="44"/>
      <c r="E21" s="32" t="s">
        <v>34</v>
      </c>
      <c r="F21" s="44"/>
      <c r="G21" s="44"/>
      <c r="H21" s="44"/>
      <c r="I21" s="143" t="s">
        <v>30</v>
      </c>
      <c r="J21" s="32" t="s">
        <v>21</v>
      </c>
      <c r="K21" s="48"/>
    </row>
    <row r="22" s="1" customFormat="1" ht="6.96" customHeight="1">
      <c r="B22" s="43"/>
      <c r="C22" s="44"/>
      <c r="D22" s="44"/>
      <c r="E22" s="44"/>
      <c r="F22" s="44"/>
      <c r="G22" s="44"/>
      <c r="H22" s="44"/>
      <c r="I22" s="141"/>
      <c r="J22" s="44"/>
      <c r="K22" s="48"/>
    </row>
    <row r="23" s="1" customFormat="1" ht="14.4" customHeight="1">
      <c r="B23" s="43"/>
      <c r="C23" s="44"/>
      <c r="D23" s="37" t="s">
        <v>36</v>
      </c>
      <c r="E23" s="44"/>
      <c r="F23" s="44"/>
      <c r="G23" s="44"/>
      <c r="H23" s="44"/>
      <c r="I23" s="141"/>
      <c r="J23" s="44"/>
      <c r="K23" s="48"/>
    </row>
    <row r="24" s="6" customFormat="1" ht="16.5" customHeight="1">
      <c r="B24" s="145"/>
      <c r="C24" s="146"/>
      <c r="D24" s="146"/>
      <c r="E24" s="41" t="s">
        <v>21</v>
      </c>
      <c r="F24" s="41"/>
      <c r="G24" s="41"/>
      <c r="H24" s="41"/>
      <c r="I24" s="147"/>
      <c r="J24" s="146"/>
      <c r="K24" s="148"/>
    </row>
    <row r="25" s="1" customFormat="1" ht="6.96" customHeight="1">
      <c r="B25" s="43"/>
      <c r="C25" s="44"/>
      <c r="D25" s="44"/>
      <c r="E25" s="44"/>
      <c r="F25" s="44"/>
      <c r="G25" s="44"/>
      <c r="H25" s="44"/>
      <c r="I25" s="141"/>
      <c r="J25" s="44"/>
      <c r="K25" s="48"/>
    </row>
    <row r="26" s="1" customFormat="1" ht="6.96" customHeight="1">
      <c r="B26" s="43"/>
      <c r="C26" s="44"/>
      <c r="D26" s="103"/>
      <c r="E26" s="103"/>
      <c r="F26" s="103"/>
      <c r="G26" s="103"/>
      <c r="H26" s="103"/>
      <c r="I26" s="149"/>
      <c r="J26" s="103"/>
      <c r="K26" s="150"/>
    </row>
    <row r="27" s="1" customFormat="1" ht="25.44" customHeight="1">
      <c r="B27" s="43"/>
      <c r="C27" s="44"/>
      <c r="D27" s="151" t="s">
        <v>38</v>
      </c>
      <c r="E27" s="44"/>
      <c r="F27" s="44"/>
      <c r="G27" s="44"/>
      <c r="H27" s="44"/>
      <c r="I27" s="141"/>
      <c r="J27" s="152">
        <f>ROUND(J86,2)</f>
        <v>0</v>
      </c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49"/>
      <c r="J28" s="103"/>
      <c r="K28" s="150"/>
    </row>
    <row r="29" s="1" customFormat="1" ht="14.4" customHeight="1">
      <c r="B29" s="43"/>
      <c r="C29" s="44"/>
      <c r="D29" s="44"/>
      <c r="E29" s="44"/>
      <c r="F29" s="49" t="s">
        <v>40</v>
      </c>
      <c r="G29" s="44"/>
      <c r="H29" s="44"/>
      <c r="I29" s="153" t="s">
        <v>39</v>
      </c>
      <c r="J29" s="49" t="s">
        <v>41</v>
      </c>
      <c r="K29" s="48"/>
    </row>
    <row r="30" s="1" customFormat="1" ht="14.4" customHeight="1">
      <c r="B30" s="43"/>
      <c r="C30" s="44"/>
      <c r="D30" s="52" t="s">
        <v>42</v>
      </c>
      <c r="E30" s="52" t="s">
        <v>43</v>
      </c>
      <c r="F30" s="154">
        <f>ROUND(SUM(BE86:BE145), 2)</f>
        <v>0</v>
      </c>
      <c r="G30" s="44"/>
      <c r="H30" s="44"/>
      <c r="I30" s="155">
        <v>0.20999999999999999</v>
      </c>
      <c r="J30" s="154">
        <f>ROUND(ROUND((SUM(BE86:BE145)), 2)*I30, 2)</f>
        <v>0</v>
      </c>
      <c r="K30" s="48"/>
    </row>
    <row r="31" s="1" customFormat="1" ht="14.4" customHeight="1">
      <c r="B31" s="43"/>
      <c r="C31" s="44"/>
      <c r="D31" s="44"/>
      <c r="E31" s="52" t="s">
        <v>44</v>
      </c>
      <c r="F31" s="154">
        <f>ROUND(SUM(BF86:BF145), 2)</f>
        <v>0</v>
      </c>
      <c r="G31" s="44"/>
      <c r="H31" s="44"/>
      <c r="I31" s="155">
        <v>0.14999999999999999</v>
      </c>
      <c r="J31" s="154">
        <f>ROUND(ROUND((SUM(BF86:BF145)), 2)*I31, 2)</f>
        <v>0</v>
      </c>
      <c r="K31" s="48"/>
    </row>
    <row r="32" hidden="1" s="1" customFormat="1" ht="14.4" customHeight="1">
      <c r="B32" s="43"/>
      <c r="C32" s="44"/>
      <c r="D32" s="44"/>
      <c r="E32" s="52" t="s">
        <v>45</v>
      </c>
      <c r="F32" s="154">
        <f>ROUND(SUM(BG86:BG145), 2)</f>
        <v>0</v>
      </c>
      <c r="G32" s="44"/>
      <c r="H32" s="44"/>
      <c r="I32" s="155">
        <v>0.20999999999999999</v>
      </c>
      <c r="J32" s="154">
        <v>0</v>
      </c>
      <c r="K32" s="48"/>
    </row>
    <row r="33" hidden="1" s="1" customFormat="1" ht="14.4" customHeight="1">
      <c r="B33" s="43"/>
      <c r="C33" s="44"/>
      <c r="D33" s="44"/>
      <c r="E33" s="52" t="s">
        <v>46</v>
      </c>
      <c r="F33" s="154">
        <f>ROUND(SUM(BH86:BH145), 2)</f>
        <v>0</v>
      </c>
      <c r="G33" s="44"/>
      <c r="H33" s="44"/>
      <c r="I33" s="155">
        <v>0.14999999999999999</v>
      </c>
      <c r="J33" s="154">
        <v>0</v>
      </c>
      <c r="K33" s="48"/>
    </row>
    <row r="34" hidden="1" s="1" customFormat="1" ht="14.4" customHeight="1">
      <c r="B34" s="43"/>
      <c r="C34" s="44"/>
      <c r="D34" s="44"/>
      <c r="E34" s="52" t="s">
        <v>47</v>
      </c>
      <c r="F34" s="154">
        <f>ROUND(SUM(BI86:BI145), 2)</f>
        <v>0</v>
      </c>
      <c r="G34" s="44"/>
      <c r="H34" s="44"/>
      <c r="I34" s="155">
        <v>0</v>
      </c>
      <c r="J34" s="154">
        <v>0</v>
      </c>
      <c r="K34" s="48"/>
    </row>
    <row r="35" s="1" customFormat="1" ht="6.96" customHeight="1">
      <c r="B35" s="43"/>
      <c r="C35" s="44"/>
      <c r="D35" s="44"/>
      <c r="E35" s="44"/>
      <c r="F35" s="44"/>
      <c r="G35" s="44"/>
      <c r="H35" s="44"/>
      <c r="I35" s="141"/>
      <c r="J35" s="44"/>
      <c r="K35" s="48"/>
    </row>
    <row r="36" s="1" customFormat="1" ht="25.44" customHeight="1">
      <c r="B36" s="43"/>
      <c r="C36" s="156"/>
      <c r="D36" s="157" t="s">
        <v>48</v>
      </c>
      <c r="E36" s="95"/>
      <c r="F36" s="95"/>
      <c r="G36" s="158" t="s">
        <v>49</v>
      </c>
      <c r="H36" s="159" t="s">
        <v>50</v>
      </c>
      <c r="I36" s="160"/>
      <c r="J36" s="161">
        <f>SUM(J27:J34)</f>
        <v>0</v>
      </c>
      <c r="K36" s="162"/>
    </row>
    <row r="37" s="1" customFormat="1" ht="14.4" customHeight="1">
      <c r="B37" s="64"/>
      <c r="C37" s="65"/>
      <c r="D37" s="65"/>
      <c r="E37" s="65"/>
      <c r="F37" s="65"/>
      <c r="G37" s="65"/>
      <c r="H37" s="65"/>
      <c r="I37" s="163"/>
      <c r="J37" s="65"/>
      <c r="K37" s="66"/>
    </row>
    <row r="41" s="1" customFormat="1" ht="6.96" customHeight="1">
      <c r="B41" s="164"/>
      <c r="C41" s="165"/>
      <c r="D41" s="165"/>
      <c r="E41" s="165"/>
      <c r="F41" s="165"/>
      <c r="G41" s="165"/>
      <c r="H41" s="165"/>
      <c r="I41" s="166"/>
      <c r="J41" s="165"/>
      <c r="K41" s="167"/>
    </row>
    <row r="42" s="1" customFormat="1" ht="36.96" customHeight="1">
      <c r="B42" s="43"/>
      <c r="C42" s="27" t="s">
        <v>118</v>
      </c>
      <c r="D42" s="44"/>
      <c r="E42" s="44"/>
      <c r="F42" s="44"/>
      <c r="G42" s="44"/>
      <c r="H42" s="44"/>
      <c r="I42" s="141"/>
      <c r="J42" s="44"/>
      <c r="K42" s="48"/>
    </row>
    <row r="43" s="1" customFormat="1" ht="6.96" customHeight="1">
      <c r="B43" s="43"/>
      <c r="C43" s="44"/>
      <c r="D43" s="44"/>
      <c r="E43" s="44"/>
      <c r="F43" s="44"/>
      <c r="G43" s="44"/>
      <c r="H43" s="44"/>
      <c r="I43" s="141"/>
      <c r="J43" s="44"/>
      <c r="K43" s="48"/>
    </row>
    <row r="44" s="1" customFormat="1" ht="14.4" customHeight="1">
      <c r="B44" s="43"/>
      <c r="C44" s="37" t="s">
        <v>18</v>
      </c>
      <c r="D44" s="44"/>
      <c r="E44" s="44"/>
      <c r="F44" s="44"/>
      <c r="G44" s="44"/>
      <c r="H44" s="44"/>
      <c r="I44" s="141"/>
      <c r="J44" s="44"/>
      <c r="K44" s="48"/>
    </row>
    <row r="45" s="1" customFormat="1" ht="16.5" customHeight="1">
      <c r="B45" s="43"/>
      <c r="C45" s="44"/>
      <c r="D45" s="44"/>
      <c r="E45" s="140" t="str">
        <f>E7</f>
        <v>Oprava podlah v dílnách areálu TSS</v>
      </c>
      <c r="F45" s="37"/>
      <c r="G45" s="37"/>
      <c r="H45" s="37"/>
      <c r="I45" s="141"/>
      <c r="J45" s="44"/>
      <c r="K45" s="48"/>
    </row>
    <row r="46" s="1" customFormat="1" ht="14.4" customHeight="1">
      <c r="B46" s="43"/>
      <c r="C46" s="37" t="s">
        <v>116</v>
      </c>
      <c r="D46" s="44"/>
      <c r="E46" s="44"/>
      <c r="F46" s="44"/>
      <c r="G46" s="44"/>
      <c r="H46" s="44"/>
      <c r="I46" s="141"/>
      <c r="J46" s="44"/>
      <c r="K46" s="48"/>
    </row>
    <row r="47" s="1" customFormat="1" ht="17.25" customHeight="1">
      <c r="B47" s="43"/>
      <c r="C47" s="44"/>
      <c r="D47" s="44"/>
      <c r="E47" s="142" t="str">
        <f>E9</f>
        <v>2017-133-08 - m.č.133 - dílna</v>
      </c>
      <c r="F47" s="44"/>
      <c r="G47" s="44"/>
      <c r="H47" s="44"/>
      <c r="I47" s="141"/>
      <c r="J47" s="44"/>
      <c r="K47" s="48"/>
    </row>
    <row r="48" s="1" customFormat="1" ht="6.96" customHeight="1">
      <c r="B48" s="43"/>
      <c r="C48" s="44"/>
      <c r="D48" s="44"/>
      <c r="E48" s="44"/>
      <c r="F48" s="44"/>
      <c r="G48" s="44"/>
      <c r="H48" s="44"/>
      <c r="I48" s="141"/>
      <c r="J48" s="44"/>
      <c r="K48" s="48"/>
    </row>
    <row r="49" s="1" customFormat="1" ht="18" customHeight="1">
      <c r="B49" s="43"/>
      <c r="C49" s="37" t="s">
        <v>23</v>
      </c>
      <c r="D49" s="44"/>
      <c r="E49" s="44"/>
      <c r="F49" s="32" t="str">
        <f>F12</f>
        <v>ul.Soudní 988, Praha 4</v>
      </c>
      <c r="G49" s="44"/>
      <c r="H49" s="44"/>
      <c r="I49" s="143" t="s">
        <v>25</v>
      </c>
      <c r="J49" s="144" t="str">
        <f>IF(J12="","",J12)</f>
        <v>26. 7. 2017</v>
      </c>
      <c r="K49" s="48"/>
    </row>
    <row r="50" s="1" customFormat="1" ht="6.96" customHeight="1">
      <c r="B50" s="43"/>
      <c r="C50" s="44"/>
      <c r="D50" s="44"/>
      <c r="E50" s="44"/>
      <c r="F50" s="44"/>
      <c r="G50" s="44"/>
      <c r="H50" s="44"/>
      <c r="I50" s="141"/>
      <c r="J50" s="44"/>
      <c r="K50" s="48"/>
    </row>
    <row r="51" s="1" customFormat="1">
      <c r="B51" s="43"/>
      <c r="C51" s="37" t="s">
        <v>27</v>
      </c>
      <c r="D51" s="44"/>
      <c r="E51" s="44"/>
      <c r="F51" s="32" t="str">
        <f>E15</f>
        <v>Vězeňská služba ČR Soudní 1672/1a, Praha 4</v>
      </c>
      <c r="G51" s="44"/>
      <c r="H51" s="44"/>
      <c r="I51" s="143" t="s">
        <v>33</v>
      </c>
      <c r="J51" s="41" t="str">
        <f>E21</f>
        <v>Arch.Ing. Lubomír Hromádko, Lamačova 858,Praha 5</v>
      </c>
      <c r="K51" s="48"/>
    </row>
    <row r="52" s="1" customFormat="1" ht="14.4" customHeight="1">
      <c r="B52" s="43"/>
      <c r="C52" s="37" t="s">
        <v>31</v>
      </c>
      <c r="D52" s="44"/>
      <c r="E52" s="44"/>
      <c r="F52" s="32" t="str">
        <f>IF(E18="","",E18)</f>
        <v/>
      </c>
      <c r="G52" s="44"/>
      <c r="H52" s="44"/>
      <c r="I52" s="141"/>
      <c r="J52" s="168"/>
      <c r="K52" s="48"/>
    </row>
    <row r="53" s="1" customFormat="1" ht="10.32" customHeight="1">
      <c r="B53" s="43"/>
      <c r="C53" s="44"/>
      <c r="D53" s="44"/>
      <c r="E53" s="44"/>
      <c r="F53" s="44"/>
      <c r="G53" s="44"/>
      <c r="H53" s="44"/>
      <c r="I53" s="141"/>
      <c r="J53" s="44"/>
      <c r="K53" s="48"/>
    </row>
    <row r="54" s="1" customFormat="1" ht="29.28" customHeight="1">
      <c r="B54" s="43"/>
      <c r="C54" s="169" t="s">
        <v>119</v>
      </c>
      <c r="D54" s="156"/>
      <c r="E54" s="156"/>
      <c r="F54" s="156"/>
      <c r="G54" s="156"/>
      <c r="H54" s="156"/>
      <c r="I54" s="170"/>
      <c r="J54" s="171" t="s">
        <v>120</v>
      </c>
      <c r="K54" s="172"/>
    </row>
    <row r="55" s="1" customFormat="1" ht="10.32" customHeight="1">
      <c r="B55" s="43"/>
      <c r="C55" s="44"/>
      <c r="D55" s="44"/>
      <c r="E55" s="44"/>
      <c r="F55" s="44"/>
      <c r="G55" s="44"/>
      <c r="H55" s="44"/>
      <c r="I55" s="141"/>
      <c r="J55" s="44"/>
      <c r="K55" s="48"/>
    </row>
    <row r="56" s="1" customFormat="1" ht="29.28" customHeight="1">
      <c r="B56" s="43"/>
      <c r="C56" s="173" t="s">
        <v>121</v>
      </c>
      <c r="D56" s="44"/>
      <c r="E56" s="44"/>
      <c r="F56" s="44"/>
      <c r="G56" s="44"/>
      <c r="H56" s="44"/>
      <c r="I56" s="141"/>
      <c r="J56" s="152">
        <f>J86</f>
        <v>0</v>
      </c>
      <c r="K56" s="48"/>
      <c r="AU56" s="21" t="s">
        <v>122</v>
      </c>
    </row>
    <row r="57" s="7" customFormat="1" ht="24.96" customHeight="1">
      <c r="B57" s="174"/>
      <c r="C57" s="175"/>
      <c r="D57" s="176" t="s">
        <v>123</v>
      </c>
      <c r="E57" s="177"/>
      <c r="F57" s="177"/>
      <c r="G57" s="177"/>
      <c r="H57" s="177"/>
      <c r="I57" s="178"/>
      <c r="J57" s="179">
        <f>J87</f>
        <v>0</v>
      </c>
      <c r="K57" s="180"/>
    </row>
    <row r="58" s="8" customFormat="1" ht="19.92" customHeight="1">
      <c r="B58" s="181"/>
      <c r="C58" s="182"/>
      <c r="D58" s="183" t="s">
        <v>124</v>
      </c>
      <c r="E58" s="184"/>
      <c r="F58" s="184"/>
      <c r="G58" s="184"/>
      <c r="H58" s="184"/>
      <c r="I58" s="185"/>
      <c r="J58" s="186">
        <f>J88</f>
        <v>0</v>
      </c>
      <c r="K58" s="187"/>
    </row>
    <row r="59" s="8" customFormat="1" ht="19.92" customHeight="1">
      <c r="B59" s="181"/>
      <c r="C59" s="182"/>
      <c r="D59" s="183" t="s">
        <v>130</v>
      </c>
      <c r="E59" s="184"/>
      <c r="F59" s="184"/>
      <c r="G59" s="184"/>
      <c r="H59" s="184"/>
      <c r="I59" s="185"/>
      <c r="J59" s="186">
        <f>J90</f>
        <v>0</v>
      </c>
      <c r="K59" s="187"/>
    </row>
    <row r="60" s="8" customFormat="1" ht="19.92" customHeight="1">
      <c r="B60" s="181"/>
      <c r="C60" s="182"/>
      <c r="D60" s="183" t="s">
        <v>133</v>
      </c>
      <c r="E60" s="184"/>
      <c r="F60" s="184"/>
      <c r="G60" s="184"/>
      <c r="H60" s="184"/>
      <c r="I60" s="185"/>
      <c r="J60" s="186">
        <f>J98</f>
        <v>0</v>
      </c>
      <c r="K60" s="187"/>
    </row>
    <row r="61" s="8" customFormat="1" ht="19.92" customHeight="1">
      <c r="B61" s="181"/>
      <c r="C61" s="182"/>
      <c r="D61" s="183" t="s">
        <v>134</v>
      </c>
      <c r="E61" s="184"/>
      <c r="F61" s="184"/>
      <c r="G61" s="184"/>
      <c r="H61" s="184"/>
      <c r="I61" s="185"/>
      <c r="J61" s="186">
        <f>J103</f>
        <v>0</v>
      </c>
      <c r="K61" s="187"/>
    </row>
    <row r="62" s="8" customFormat="1" ht="19.92" customHeight="1">
      <c r="B62" s="181"/>
      <c r="C62" s="182"/>
      <c r="D62" s="183" t="s">
        <v>138</v>
      </c>
      <c r="E62" s="184"/>
      <c r="F62" s="184"/>
      <c r="G62" s="184"/>
      <c r="H62" s="184"/>
      <c r="I62" s="185"/>
      <c r="J62" s="186">
        <f>J111</f>
        <v>0</v>
      </c>
      <c r="K62" s="187"/>
    </row>
    <row r="63" s="8" customFormat="1" ht="19.92" customHeight="1">
      <c r="B63" s="181"/>
      <c r="C63" s="182"/>
      <c r="D63" s="183" t="s">
        <v>139</v>
      </c>
      <c r="E63" s="184"/>
      <c r="F63" s="184"/>
      <c r="G63" s="184"/>
      <c r="H63" s="184"/>
      <c r="I63" s="185"/>
      <c r="J63" s="186">
        <f>J118</f>
        <v>0</v>
      </c>
      <c r="K63" s="187"/>
    </row>
    <row r="64" s="7" customFormat="1" ht="24.96" customHeight="1">
      <c r="B64" s="174"/>
      <c r="C64" s="175"/>
      <c r="D64" s="176" t="s">
        <v>140</v>
      </c>
      <c r="E64" s="177"/>
      <c r="F64" s="177"/>
      <c r="G64" s="177"/>
      <c r="H64" s="177"/>
      <c r="I64" s="178"/>
      <c r="J64" s="179">
        <f>J120</f>
        <v>0</v>
      </c>
      <c r="K64" s="180"/>
    </row>
    <row r="65" s="8" customFormat="1" ht="19.92" customHeight="1">
      <c r="B65" s="181"/>
      <c r="C65" s="182"/>
      <c r="D65" s="183" t="s">
        <v>141</v>
      </c>
      <c r="E65" s="184"/>
      <c r="F65" s="184"/>
      <c r="G65" s="184"/>
      <c r="H65" s="184"/>
      <c r="I65" s="185"/>
      <c r="J65" s="186">
        <f>J121</f>
        <v>0</v>
      </c>
      <c r="K65" s="187"/>
    </row>
    <row r="66" s="8" customFormat="1" ht="19.92" customHeight="1">
      <c r="B66" s="181"/>
      <c r="C66" s="182"/>
      <c r="D66" s="183" t="s">
        <v>143</v>
      </c>
      <c r="E66" s="184"/>
      <c r="F66" s="184"/>
      <c r="G66" s="184"/>
      <c r="H66" s="184"/>
      <c r="I66" s="185"/>
      <c r="J66" s="186">
        <f>J131</f>
        <v>0</v>
      </c>
      <c r="K66" s="187"/>
    </row>
    <row r="67" s="1" customFormat="1" ht="21.84" customHeight="1">
      <c r="B67" s="43"/>
      <c r="C67" s="44"/>
      <c r="D67" s="44"/>
      <c r="E67" s="44"/>
      <c r="F67" s="44"/>
      <c r="G67" s="44"/>
      <c r="H67" s="44"/>
      <c r="I67" s="141"/>
      <c r="J67" s="44"/>
      <c r="K67" s="48"/>
    </row>
    <row r="68" s="1" customFormat="1" ht="6.96" customHeight="1">
      <c r="B68" s="64"/>
      <c r="C68" s="65"/>
      <c r="D68" s="65"/>
      <c r="E68" s="65"/>
      <c r="F68" s="65"/>
      <c r="G68" s="65"/>
      <c r="H68" s="65"/>
      <c r="I68" s="163"/>
      <c r="J68" s="65"/>
      <c r="K68" s="66"/>
    </row>
    <row r="72" s="1" customFormat="1" ht="6.96" customHeight="1">
      <c r="B72" s="67"/>
      <c r="C72" s="68"/>
      <c r="D72" s="68"/>
      <c r="E72" s="68"/>
      <c r="F72" s="68"/>
      <c r="G72" s="68"/>
      <c r="H72" s="68"/>
      <c r="I72" s="166"/>
      <c r="J72" s="68"/>
      <c r="K72" s="68"/>
      <c r="L72" s="69"/>
    </row>
    <row r="73" s="1" customFormat="1" ht="36.96" customHeight="1">
      <c r="B73" s="43"/>
      <c r="C73" s="70" t="s">
        <v>148</v>
      </c>
      <c r="D73" s="71"/>
      <c r="E73" s="71"/>
      <c r="F73" s="71"/>
      <c r="G73" s="71"/>
      <c r="H73" s="71"/>
      <c r="I73" s="188"/>
      <c r="J73" s="71"/>
      <c r="K73" s="71"/>
      <c r="L73" s="69"/>
    </row>
    <row r="74" s="1" customFormat="1" ht="6.96" customHeight="1">
      <c r="B74" s="43"/>
      <c r="C74" s="71"/>
      <c r="D74" s="71"/>
      <c r="E74" s="71"/>
      <c r="F74" s="71"/>
      <c r="G74" s="71"/>
      <c r="H74" s="71"/>
      <c r="I74" s="188"/>
      <c r="J74" s="71"/>
      <c r="K74" s="71"/>
      <c r="L74" s="69"/>
    </row>
    <row r="75" s="1" customFormat="1" ht="14.4" customHeight="1">
      <c r="B75" s="43"/>
      <c r="C75" s="73" t="s">
        <v>18</v>
      </c>
      <c r="D75" s="71"/>
      <c r="E75" s="71"/>
      <c r="F75" s="71"/>
      <c r="G75" s="71"/>
      <c r="H75" s="71"/>
      <c r="I75" s="188"/>
      <c r="J75" s="71"/>
      <c r="K75" s="71"/>
      <c r="L75" s="69"/>
    </row>
    <row r="76" s="1" customFormat="1" ht="16.5" customHeight="1">
      <c r="B76" s="43"/>
      <c r="C76" s="71"/>
      <c r="D76" s="71"/>
      <c r="E76" s="189" t="str">
        <f>E7</f>
        <v>Oprava podlah v dílnách areálu TSS</v>
      </c>
      <c r="F76" s="73"/>
      <c r="G76" s="73"/>
      <c r="H76" s="73"/>
      <c r="I76" s="188"/>
      <c r="J76" s="71"/>
      <c r="K76" s="71"/>
      <c r="L76" s="69"/>
    </row>
    <row r="77" s="1" customFormat="1" ht="14.4" customHeight="1">
      <c r="B77" s="43"/>
      <c r="C77" s="73" t="s">
        <v>116</v>
      </c>
      <c r="D77" s="71"/>
      <c r="E77" s="71"/>
      <c r="F77" s="71"/>
      <c r="G77" s="71"/>
      <c r="H77" s="71"/>
      <c r="I77" s="188"/>
      <c r="J77" s="71"/>
      <c r="K77" s="71"/>
      <c r="L77" s="69"/>
    </row>
    <row r="78" s="1" customFormat="1" ht="17.25" customHeight="1">
      <c r="B78" s="43"/>
      <c r="C78" s="71"/>
      <c r="D78" s="71"/>
      <c r="E78" s="79" t="str">
        <f>E9</f>
        <v>2017-133-08 - m.č.133 - dílna</v>
      </c>
      <c r="F78" s="71"/>
      <c r="G78" s="71"/>
      <c r="H78" s="71"/>
      <c r="I78" s="188"/>
      <c r="J78" s="71"/>
      <c r="K78" s="71"/>
      <c r="L78" s="69"/>
    </row>
    <row r="79" s="1" customFormat="1" ht="6.96" customHeight="1">
      <c r="B79" s="43"/>
      <c r="C79" s="71"/>
      <c r="D79" s="71"/>
      <c r="E79" s="71"/>
      <c r="F79" s="71"/>
      <c r="G79" s="71"/>
      <c r="H79" s="71"/>
      <c r="I79" s="188"/>
      <c r="J79" s="71"/>
      <c r="K79" s="71"/>
      <c r="L79" s="69"/>
    </row>
    <row r="80" s="1" customFormat="1" ht="18" customHeight="1">
      <c r="B80" s="43"/>
      <c r="C80" s="73" t="s">
        <v>23</v>
      </c>
      <c r="D80" s="71"/>
      <c r="E80" s="71"/>
      <c r="F80" s="190" t="str">
        <f>F12</f>
        <v>ul.Soudní 988, Praha 4</v>
      </c>
      <c r="G80" s="71"/>
      <c r="H80" s="71"/>
      <c r="I80" s="191" t="s">
        <v>25</v>
      </c>
      <c r="J80" s="82" t="str">
        <f>IF(J12="","",J12)</f>
        <v>26. 7. 2017</v>
      </c>
      <c r="K80" s="71"/>
      <c r="L80" s="69"/>
    </row>
    <row r="81" s="1" customFormat="1" ht="6.96" customHeight="1">
      <c r="B81" s="43"/>
      <c r="C81" s="71"/>
      <c r="D81" s="71"/>
      <c r="E81" s="71"/>
      <c r="F81" s="71"/>
      <c r="G81" s="71"/>
      <c r="H81" s="71"/>
      <c r="I81" s="188"/>
      <c r="J81" s="71"/>
      <c r="K81" s="71"/>
      <c r="L81" s="69"/>
    </row>
    <row r="82" s="1" customFormat="1">
      <c r="B82" s="43"/>
      <c r="C82" s="73" t="s">
        <v>27</v>
      </c>
      <c r="D82" s="71"/>
      <c r="E82" s="71"/>
      <c r="F82" s="190" t="str">
        <f>E15</f>
        <v>Vězeňská služba ČR Soudní 1672/1a, Praha 4</v>
      </c>
      <c r="G82" s="71"/>
      <c r="H82" s="71"/>
      <c r="I82" s="191" t="s">
        <v>33</v>
      </c>
      <c r="J82" s="190" t="str">
        <f>E21</f>
        <v>Arch.Ing. Lubomír Hromádko, Lamačova 858,Praha 5</v>
      </c>
      <c r="K82" s="71"/>
      <c r="L82" s="69"/>
    </row>
    <row r="83" s="1" customFormat="1" ht="14.4" customHeight="1">
      <c r="B83" s="43"/>
      <c r="C83" s="73" t="s">
        <v>31</v>
      </c>
      <c r="D83" s="71"/>
      <c r="E83" s="71"/>
      <c r="F83" s="190" t="str">
        <f>IF(E18="","",E18)</f>
        <v/>
      </c>
      <c r="G83" s="71"/>
      <c r="H83" s="71"/>
      <c r="I83" s="188"/>
      <c r="J83" s="71"/>
      <c r="K83" s="71"/>
      <c r="L83" s="69"/>
    </row>
    <row r="84" s="1" customFormat="1" ht="10.32" customHeight="1">
      <c r="B84" s="43"/>
      <c r="C84" s="71"/>
      <c r="D84" s="71"/>
      <c r="E84" s="71"/>
      <c r="F84" s="71"/>
      <c r="G84" s="71"/>
      <c r="H84" s="71"/>
      <c r="I84" s="188"/>
      <c r="J84" s="71"/>
      <c r="K84" s="71"/>
      <c r="L84" s="69"/>
    </row>
    <row r="85" s="9" customFormat="1" ht="29.28" customHeight="1">
      <c r="B85" s="192"/>
      <c r="C85" s="193" t="s">
        <v>149</v>
      </c>
      <c r="D85" s="194" t="s">
        <v>57</v>
      </c>
      <c r="E85" s="194" t="s">
        <v>53</v>
      </c>
      <c r="F85" s="194" t="s">
        <v>150</v>
      </c>
      <c r="G85" s="194" t="s">
        <v>151</v>
      </c>
      <c r="H85" s="194" t="s">
        <v>152</v>
      </c>
      <c r="I85" s="195" t="s">
        <v>153</v>
      </c>
      <c r="J85" s="194" t="s">
        <v>120</v>
      </c>
      <c r="K85" s="196" t="s">
        <v>154</v>
      </c>
      <c r="L85" s="197"/>
      <c r="M85" s="99" t="s">
        <v>155</v>
      </c>
      <c r="N85" s="100" t="s">
        <v>42</v>
      </c>
      <c r="O85" s="100" t="s">
        <v>156</v>
      </c>
      <c r="P85" s="100" t="s">
        <v>157</v>
      </c>
      <c r="Q85" s="100" t="s">
        <v>158</v>
      </c>
      <c r="R85" s="100" t="s">
        <v>159</v>
      </c>
      <c r="S85" s="100" t="s">
        <v>160</v>
      </c>
      <c r="T85" s="101" t="s">
        <v>161</v>
      </c>
    </row>
    <row r="86" s="1" customFormat="1" ht="29.28" customHeight="1">
      <c r="B86" s="43"/>
      <c r="C86" s="105" t="s">
        <v>121</v>
      </c>
      <c r="D86" s="71"/>
      <c r="E86" s="71"/>
      <c r="F86" s="71"/>
      <c r="G86" s="71"/>
      <c r="H86" s="71"/>
      <c r="I86" s="188"/>
      <c r="J86" s="198">
        <f>BK86</f>
        <v>0</v>
      </c>
      <c r="K86" s="71"/>
      <c r="L86" s="69"/>
      <c r="M86" s="102"/>
      <c r="N86" s="103"/>
      <c r="O86" s="103"/>
      <c r="P86" s="199">
        <f>P87+P120</f>
        <v>0</v>
      </c>
      <c r="Q86" s="103"/>
      <c r="R86" s="199">
        <f>R87+R120</f>
        <v>0.29979544000000002</v>
      </c>
      <c r="S86" s="103"/>
      <c r="T86" s="200">
        <f>T87+T120</f>
        <v>0.61599999999999999</v>
      </c>
      <c r="AT86" s="21" t="s">
        <v>71</v>
      </c>
      <c r="AU86" s="21" t="s">
        <v>122</v>
      </c>
      <c r="BK86" s="201">
        <f>BK87+BK120</f>
        <v>0</v>
      </c>
    </row>
    <row r="87" s="10" customFormat="1" ht="37.44" customHeight="1">
      <c r="B87" s="202"/>
      <c r="C87" s="203"/>
      <c r="D87" s="204" t="s">
        <v>71</v>
      </c>
      <c r="E87" s="205" t="s">
        <v>162</v>
      </c>
      <c r="F87" s="205" t="s">
        <v>163</v>
      </c>
      <c r="G87" s="203"/>
      <c r="H87" s="203"/>
      <c r="I87" s="206"/>
      <c r="J87" s="207">
        <f>BK87</f>
        <v>0</v>
      </c>
      <c r="K87" s="203"/>
      <c r="L87" s="208"/>
      <c r="M87" s="209"/>
      <c r="N87" s="210"/>
      <c r="O87" s="210"/>
      <c r="P87" s="211">
        <f>P88+P90+P98+P103+P111+P118</f>
        <v>0</v>
      </c>
      <c r="Q87" s="210"/>
      <c r="R87" s="211">
        <f>R88+R90+R98+R103+R111+R118</f>
        <v>0.16965</v>
      </c>
      <c r="S87" s="210"/>
      <c r="T87" s="212">
        <f>T88+T90+T98+T103+T111+T118</f>
        <v>0.61599999999999999</v>
      </c>
      <c r="AR87" s="213" t="s">
        <v>80</v>
      </c>
      <c r="AT87" s="214" t="s">
        <v>71</v>
      </c>
      <c r="AU87" s="214" t="s">
        <v>72</v>
      </c>
      <c r="AY87" s="213" t="s">
        <v>164</v>
      </c>
      <c r="BK87" s="215">
        <f>BK88+BK90+BK98+BK103+BK111+BK118</f>
        <v>0</v>
      </c>
    </row>
    <row r="88" s="10" customFormat="1" ht="19.92" customHeight="1">
      <c r="B88" s="202"/>
      <c r="C88" s="203"/>
      <c r="D88" s="204" t="s">
        <v>71</v>
      </c>
      <c r="E88" s="216" t="s">
        <v>80</v>
      </c>
      <c r="F88" s="216" t="s">
        <v>165</v>
      </c>
      <c r="G88" s="203"/>
      <c r="H88" s="203"/>
      <c r="I88" s="206"/>
      <c r="J88" s="217">
        <f>BK88</f>
        <v>0</v>
      </c>
      <c r="K88" s="203"/>
      <c r="L88" s="208"/>
      <c r="M88" s="209"/>
      <c r="N88" s="210"/>
      <c r="O88" s="210"/>
      <c r="P88" s="211">
        <f>P89</f>
        <v>0</v>
      </c>
      <c r="Q88" s="210"/>
      <c r="R88" s="211">
        <f>R89</f>
        <v>0.00032000000000000003</v>
      </c>
      <c r="S88" s="210"/>
      <c r="T88" s="212">
        <f>T89</f>
        <v>0.61599999999999999</v>
      </c>
      <c r="AR88" s="213" t="s">
        <v>80</v>
      </c>
      <c r="AT88" s="214" t="s">
        <v>71</v>
      </c>
      <c r="AU88" s="214" t="s">
        <v>80</v>
      </c>
      <c r="AY88" s="213" t="s">
        <v>164</v>
      </c>
      <c r="BK88" s="215">
        <f>BK89</f>
        <v>0</v>
      </c>
    </row>
    <row r="89" s="1" customFormat="1" ht="38.25" customHeight="1">
      <c r="B89" s="43"/>
      <c r="C89" s="218" t="s">
        <v>80</v>
      </c>
      <c r="D89" s="218" t="s">
        <v>166</v>
      </c>
      <c r="E89" s="219" t="s">
        <v>167</v>
      </c>
      <c r="F89" s="220" t="s">
        <v>655</v>
      </c>
      <c r="G89" s="221" t="s">
        <v>169</v>
      </c>
      <c r="H89" s="222">
        <v>8</v>
      </c>
      <c r="I89" s="223"/>
      <c r="J89" s="224">
        <f>ROUND(I89*H89,2)</f>
        <v>0</v>
      </c>
      <c r="K89" s="220" t="s">
        <v>170</v>
      </c>
      <c r="L89" s="69"/>
      <c r="M89" s="225" t="s">
        <v>21</v>
      </c>
      <c r="N89" s="226" t="s">
        <v>43</v>
      </c>
      <c r="O89" s="44"/>
      <c r="P89" s="227">
        <f>O89*H89</f>
        <v>0</v>
      </c>
      <c r="Q89" s="227">
        <v>4.0000000000000003E-05</v>
      </c>
      <c r="R89" s="227">
        <f>Q89*H89</f>
        <v>0.00032000000000000003</v>
      </c>
      <c r="S89" s="227">
        <v>0.076999999999999999</v>
      </c>
      <c r="T89" s="228">
        <f>S89*H89</f>
        <v>0.61599999999999999</v>
      </c>
      <c r="AR89" s="21" t="s">
        <v>171</v>
      </c>
      <c r="AT89" s="21" t="s">
        <v>166</v>
      </c>
      <c r="AU89" s="21" t="s">
        <v>82</v>
      </c>
      <c r="AY89" s="21" t="s">
        <v>164</v>
      </c>
      <c r="BE89" s="229">
        <f>IF(N89="základní",J89,0)</f>
        <v>0</v>
      </c>
      <c r="BF89" s="229">
        <f>IF(N89="snížená",J89,0)</f>
        <v>0</v>
      </c>
      <c r="BG89" s="229">
        <f>IF(N89="zákl. přenesená",J89,0)</f>
        <v>0</v>
      </c>
      <c r="BH89" s="229">
        <f>IF(N89="sníž. přenesená",J89,0)</f>
        <v>0</v>
      </c>
      <c r="BI89" s="229">
        <f>IF(N89="nulová",J89,0)</f>
        <v>0</v>
      </c>
      <c r="BJ89" s="21" t="s">
        <v>80</v>
      </c>
      <c r="BK89" s="229">
        <f>ROUND(I89*H89,2)</f>
        <v>0</v>
      </c>
      <c r="BL89" s="21" t="s">
        <v>171</v>
      </c>
      <c r="BM89" s="21" t="s">
        <v>915</v>
      </c>
    </row>
    <row r="90" s="10" customFormat="1" ht="29.88" customHeight="1">
      <c r="B90" s="202"/>
      <c r="C90" s="203"/>
      <c r="D90" s="204" t="s">
        <v>71</v>
      </c>
      <c r="E90" s="216" t="s">
        <v>192</v>
      </c>
      <c r="F90" s="216" t="s">
        <v>265</v>
      </c>
      <c r="G90" s="203"/>
      <c r="H90" s="203"/>
      <c r="I90" s="206"/>
      <c r="J90" s="217">
        <f>BK90</f>
        <v>0</v>
      </c>
      <c r="K90" s="203"/>
      <c r="L90" s="208"/>
      <c r="M90" s="209"/>
      <c r="N90" s="210"/>
      <c r="O90" s="210"/>
      <c r="P90" s="211">
        <f>SUM(P91:P97)</f>
        <v>0</v>
      </c>
      <c r="Q90" s="210"/>
      <c r="R90" s="211">
        <f>SUM(R91:R97)</f>
        <v>0.097097799999999998</v>
      </c>
      <c r="S90" s="210"/>
      <c r="T90" s="212">
        <f>SUM(T91:T97)</f>
        <v>0</v>
      </c>
      <c r="AR90" s="213" t="s">
        <v>80</v>
      </c>
      <c r="AT90" s="214" t="s">
        <v>71</v>
      </c>
      <c r="AU90" s="214" t="s">
        <v>80</v>
      </c>
      <c r="AY90" s="213" t="s">
        <v>164</v>
      </c>
      <c r="BK90" s="215">
        <f>SUM(BK91:BK97)</f>
        <v>0</v>
      </c>
    </row>
    <row r="91" s="1" customFormat="1" ht="25.5" customHeight="1">
      <c r="B91" s="43"/>
      <c r="C91" s="218" t="s">
        <v>82</v>
      </c>
      <c r="D91" s="218" t="s">
        <v>166</v>
      </c>
      <c r="E91" s="219" t="s">
        <v>279</v>
      </c>
      <c r="F91" s="220" t="s">
        <v>280</v>
      </c>
      <c r="G91" s="221" t="s">
        <v>169</v>
      </c>
      <c r="H91" s="222">
        <v>8</v>
      </c>
      <c r="I91" s="223"/>
      <c r="J91" s="224">
        <f>ROUND(I91*H91,2)</f>
        <v>0</v>
      </c>
      <c r="K91" s="220" t="s">
        <v>21</v>
      </c>
      <c r="L91" s="69"/>
      <c r="M91" s="225" t="s">
        <v>21</v>
      </c>
      <c r="N91" s="226" t="s">
        <v>43</v>
      </c>
      <c r="O91" s="44"/>
      <c r="P91" s="227">
        <f>O91*H91</f>
        <v>0</v>
      </c>
      <c r="Q91" s="227">
        <v>0.010200000000000001</v>
      </c>
      <c r="R91" s="227">
        <f>Q91*H91</f>
        <v>0.081600000000000006</v>
      </c>
      <c r="S91" s="227">
        <v>0</v>
      </c>
      <c r="T91" s="228">
        <f>S91*H91</f>
        <v>0</v>
      </c>
      <c r="AR91" s="21" t="s">
        <v>171</v>
      </c>
      <c r="AT91" s="21" t="s">
        <v>166</v>
      </c>
      <c r="AU91" s="21" t="s">
        <v>82</v>
      </c>
      <c r="AY91" s="21" t="s">
        <v>164</v>
      </c>
      <c r="BE91" s="229">
        <f>IF(N91="základní",J91,0)</f>
        <v>0</v>
      </c>
      <c r="BF91" s="229">
        <f>IF(N91="snížená",J91,0)</f>
        <v>0</v>
      </c>
      <c r="BG91" s="229">
        <f>IF(N91="zákl. přenesená",J91,0)</f>
        <v>0</v>
      </c>
      <c r="BH91" s="229">
        <f>IF(N91="sníž. přenesená",J91,0)</f>
        <v>0</v>
      </c>
      <c r="BI91" s="229">
        <f>IF(N91="nulová",J91,0)</f>
        <v>0</v>
      </c>
      <c r="BJ91" s="21" t="s">
        <v>80</v>
      </c>
      <c r="BK91" s="229">
        <f>ROUND(I91*H91,2)</f>
        <v>0</v>
      </c>
      <c r="BL91" s="21" t="s">
        <v>171</v>
      </c>
      <c r="BM91" s="21" t="s">
        <v>916</v>
      </c>
    </row>
    <row r="92" s="1" customFormat="1" ht="25.5" customHeight="1">
      <c r="B92" s="43"/>
      <c r="C92" s="241" t="s">
        <v>178</v>
      </c>
      <c r="D92" s="241" t="s">
        <v>225</v>
      </c>
      <c r="E92" s="242" t="s">
        <v>283</v>
      </c>
      <c r="F92" s="243" t="s">
        <v>284</v>
      </c>
      <c r="G92" s="244" t="s">
        <v>285</v>
      </c>
      <c r="H92" s="245">
        <v>264</v>
      </c>
      <c r="I92" s="246"/>
      <c r="J92" s="247">
        <f>ROUND(I92*H92,2)</f>
        <v>0</v>
      </c>
      <c r="K92" s="243" t="s">
        <v>21</v>
      </c>
      <c r="L92" s="248"/>
      <c r="M92" s="249" t="s">
        <v>21</v>
      </c>
      <c r="N92" s="250" t="s">
        <v>43</v>
      </c>
      <c r="O92" s="44"/>
      <c r="P92" s="227">
        <f>O92*H92</f>
        <v>0</v>
      </c>
      <c r="Q92" s="227">
        <v>0</v>
      </c>
      <c r="R92" s="227">
        <f>Q92*H92</f>
        <v>0</v>
      </c>
      <c r="S92" s="227">
        <v>0</v>
      </c>
      <c r="T92" s="228">
        <f>S92*H92</f>
        <v>0</v>
      </c>
      <c r="AR92" s="21" t="s">
        <v>200</v>
      </c>
      <c r="AT92" s="21" t="s">
        <v>225</v>
      </c>
      <c r="AU92" s="21" t="s">
        <v>82</v>
      </c>
      <c r="AY92" s="21" t="s">
        <v>164</v>
      </c>
      <c r="BE92" s="229">
        <f>IF(N92="základní",J92,0)</f>
        <v>0</v>
      </c>
      <c r="BF92" s="229">
        <f>IF(N92="snížená",J92,0)</f>
        <v>0</v>
      </c>
      <c r="BG92" s="229">
        <f>IF(N92="zákl. přenesená",J92,0)</f>
        <v>0</v>
      </c>
      <c r="BH92" s="229">
        <f>IF(N92="sníž. přenesená",J92,0)</f>
        <v>0</v>
      </c>
      <c r="BI92" s="229">
        <f>IF(N92="nulová",J92,0)</f>
        <v>0</v>
      </c>
      <c r="BJ92" s="21" t="s">
        <v>80</v>
      </c>
      <c r="BK92" s="229">
        <f>ROUND(I92*H92,2)</f>
        <v>0</v>
      </c>
      <c r="BL92" s="21" t="s">
        <v>171</v>
      </c>
      <c r="BM92" s="21" t="s">
        <v>917</v>
      </c>
    </row>
    <row r="93" s="1" customFormat="1" ht="16.5" customHeight="1">
      <c r="B93" s="43"/>
      <c r="C93" s="218" t="s">
        <v>171</v>
      </c>
      <c r="D93" s="218" t="s">
        <v>166</v>
      </c>
      <c r="E93" s="219" t="s">
        <v>288</v>
      </c>
      <c r="F93" s="220" t="s">
        <v>289</v>
      </c>
      <c r="G93" s="221" t="s">
        <v>169</v>
      </c>
      <c r="H93" s="222">
        <v>8</v>
      </c>
      <c r="I93" s="223"/>
      <c r="J93" s="224">
        <f>ROUND(I93*H93,2)</f>
        <v>0</v>
      </c>
      <c r="K93" s="220" t="s">
        <v>21</v>
      </c>
      <c r="L93" s="69"/>
      <c r="M93" s="225" t="s">
        <v>21</v>
      </c>
      <c r="N93" s="226" t="s">
        <v>43</v>
      </c>
      <c r="O93" s="44"/>
      <c r="P93" s="227">
        <f>O93*H93</f>
        <v>0</v>
      </c>
      <c r="Q93" s="227">
        <v>0</v>
      </c>
      <c r="R93" s="227">
        <f>Q93*H93</f>
        <v>0</v>
      </c>
      <c r="S93" s="227">
        <v>0</v>
      </c>
      <c r="T93" s="228">
        <f>S93*H93</f>
        <v>0</v>
      </c>
      <c r="AR93" s="21" t="s">
        <v>171</v>
      </c>
      <c r="AT93" s="21" t="s">
        <v>166</v>
      </c>
      <c r="AU93" s="21" t="s">
        <v>82</v>
      </c>
      <c r="AY93" s="21" t="s">
        <v>164</v>
      </c>
      <c r="BE93" s="229">
        <f>IF(N93="základní",J93,0)</f>
        <v>0</v>
      </c>
      <c r="BF93" s="229">
        <f>IF(N93="snížená",J93,0)</f>
        <v>0</v>
      </c>
      <c r="BG93" s="229">
        <f>IF(N93="zákl. přenesená",J93,0)</f>
        <v>0</v>
      </c>
      <c r="BH93" s="229">
        <f>IF(N93="sníž. přenesená",J93,0)</f>
        <v>0</v>
      </c>
      <c r="BI93" s="229">
        <f>IF(N93="nulová",J93,0)</f>
        <v>0</v>
      </c>
      <c r="BJ93" s="21" t="s">
        <v>80</v>
      </c>
      <c r="BK93" s="229">
        <f>ROUND(I93*H93,2)</f>
        <v>0</v>
      </c>
      <c r="BL93" s="21" t="s">
        <v>171</v>
      </c>
      <c r="BM93" s="21" t="s">
        <v>918</v>
      </c>
    </row>
    <row r="94" s="1" customFormat="1" ht="16.5" customHeight="1">
      <c r="B94" s="43"/>
      <c r="C94" s="241" t="s">
        <v>188</v>
      </c>
      <c r="D94" s="241" t="s">
        <v>225</v>
      </c>
      <c r="E94" s="242" t="s">
        <v>292</v>
      </c>
      <c r="F94" s="243" t="s">
        <v>293</v>
      </c>
      <c r="G94" s="244" t="s">
        <v>285</v>
      </c>
      <c r="H94" s="245">
        <v>48</v>
      </c>
      <c r="I94" s="246"/>
      <c r="J94" s="247">
        <f>ROUND(I94*H94,2)</f>
        <v>0</v>
      </c>
      <c r="K94" s="243" t="s">
        <v>21</v>
      </c>
      <c r="L94" s="248"/>
      <c r="M94" s="249" t="s">
        <v>21</v>
      </c>
      <c r="N94" s="250" t="s">
        <v>43</v>
      </c>
      <c r="O94" s="44"/>
      <c r="P94" s="227">
        <f>O94*H94</f>
        <v>0</v>
      </c>
      <c r="Q94" s="227">
        <v>0</v>
      </c>
      <c r="R94" s="227">
        <f>Q94*H94</f>
        <v>0</v>
      </c>
      <c r="S94" s="227">
        <v>0</v>
      </c>
      <c r="T94" s="228">
        <f>S94*H94</f>
        <v>0</v>
      </c>
      <c r="AR94" s="21" t="s">
        <v>200</v>
      </c>
      <c r="AT94" s="21" t="s">
        <v>225</v>
      </c>
      <c r="AU94" s="21" t="s">
        <v>82</v>
      </c>
      <c r="AY94" s="21" t="s">
        <v>164</v>
      </c>
      <c r="BE94" s="229">
        <f>IF(N94="základní",J94,0)</f>
        <v>0</v>
      </c>
      <c r="BF94" s="229">
        <f>IF(N94="snížená",J94,0)</f>
        <v>0</v>
      </c>
      <c r="BG94" s="229">
        <f>IF(N94="zákl. přenesená",J94,0)</f>
        <v>0</v>
      </c>
      <c r="BH94" s="229">
        <f>IF(N94="sníž. přenesená",J94,0)</f>
        <v>0</v>
      </c>
      <c r="BI94" s="229">
        <f>IF(N94="nulová",J94,0)</f>
        <v>0</v>
      </c>
      <c r="BJ94" s="21" t="s">
        <v>80</v>
      </c>
      <c r="BK94" s="229">
        <f>ROUND(I94*H94,2)</f>
        <v>0</v>
      </c>
      <c r="BL94" s="21" t="s">
        <v>171</v>
      </c>
      <c r="BM94" s="21" t="s">
        <v>919</v>
      </c>
    </row>
    <row r="95" s="1" customFormat="1" ht="25.5" customHeight="1">
      <c r="B95" s="43"/>
      <c r="C95" s="218" t="s">
        <v>192</v>
      </c>
      <c r="D95" s="218" t="s">
        <v>166</v>
      </c>
      <c r="E95" s="219" t="s">
        <v>662</v>
      </c>
      <c r="F95" s="220" t="s">
        <v>663</v>
      </c>
      <c r="G95" s="221" t="s">
        <v>258</v>
      </c>
      <c r="H95" s="222">
        <v>12.6</v>
      </c>
      <c r="I95" s="223"/>
      <c r="J95" s="224">
        <f>ROUND(I95*H95,2)</f>
        <v>0</v>
      </c>
      <c r="K95" s="220" t="s">
        <v>170</v>
      </c>
      <c r="L95" s="69"/>
      <c r="M95" s="225" t="s">
        <v>21</v>
      </c>
      <c r="N95" s="226" t="s">
        <v>43</v>
      </c>
      <c r="O95" s="44"/>
      <c r="P95" s="227">
        <f>O95*H95</f>
        <v>0</v>
      </c>
      <c r="Q95" s="227">
        <v>0.0011999999999999999</v>
      </c>
      <c r="R95" s="227">
        <f>Q95*H95</f>
        <v>0.015119999999999998</v>
      </c>
      <c r="S95" s="227">
        <v>0</v>
      </c>
      <c r="T95" s="228">
        <f>S95*H95</f>
        <v>0</v>
      </c>
      <c r="AR95" s="21" t="s">
        <v>171</v>
      </c>
      <c r="AT95" s="21" t="s">
        <v>166</v>
      </c>
      <c r="AU95" s="21" t="s">
        <v>82</v>
      </c>
      <c r="AY95" s="21" t="s">
        <v>164</v>
      </c>
      <c r="BE95" s="229">
        <f>IF(N95="základní",J95,0)</f>
        <v>0</v>
      </c>
      <c r="BF95" s="229">
        <f>IF(N95="snížená",J95,0)</f>
        <v>0</v>
      </c>
      <c r="BG95" s="229">
        <f>IF(N95="zákl. přenesená",J95,0)</f>
        <v>0</v>
      </c>
      <c r="BH95" s="229">
        <f>IF(N95="sníž. přenesená",J95,0)</f>
        <v>0</v>
      </c>
      <c r="BI95" s="229">
        <f>IF(N95="nulová",J95,0)</f>
        <v>0</v>
      </c>
      <c r="BJ95" s="21" t="s">
        <v>80</v>
      </c>
      <c r="BK95" s="229">
        <f>ROUND(I95*H95,2)</f>
        <v>0</v>
      </c>
      <c r="BL95" s="21" t="s">
        <v>171</v>
      </c>
      <c r="BM95" s="21" t="s">
        <v>920</v>
      </c>
    </row>
    <row r="96" s="1" customFormat="1" ht="16.5" customHeight="1">
      <c r="B96" s="43"/>
      <c r="C96" s="218" t="s">
        <v>196</v>
      </c>
      <c r="D96" s="218" t="s">
        <v>166</v>
      </c>
      <c r="E96" s="219" t="s">
        <v>296</v>
      </c>
      <c r="F96" s="220" t="s">
        <v>297</v>
      </c>
      <c r="G96" s="221" t="s">
        <v>169</v>
      </c>
      <c r="H96" s="222">
        <v>8</v>
      </c>
      <c r="I96" s="223"/>
      <c r="J96" s="224">
        <f>ROUND(I96*H96,2)</f>
        <v>0</v>
      </c>
      <c r="K96" s="220" t="s">
        <v>170</v>
      </c>
      <c r="L96" s="69"/>
      <c r="M96" s="225" t="s">
        <v>21</v>
      </c>
      <c r="N96" s="226" t="s">
        <v>43</v>
      </c>
      <c r="O96" s="44"/>
      <c r="P96" s="227">
        <f>O96*H96</f>
        <v>0</v>
      </c>
      <c r="Q96" s="227">
        <v>0</v>
      </c>
      <c r="R96" s="227">
        <f>Q96*H96</f>
        <v>0</v>
      </c>
      <c r="S96" s="227">
        <v>0</v>
      </c>
      <c r="T96" s="228">
        <f>S96*H96</f>
        <v>0</v>
      </c>
      <c r="AR96" s="21" t="s">
        <v>171</v>
      </c>
      <c r="AT96" s="21" t="s">
        <v>166</v>
      </c>
      <c r="AU96" s="21" t="s">
        <v>82</v>
      </c>
      <c r="AY96" s="21" t="s">
        <v>164</v>
      </c>
      <c r="BE96" s="229">
        <f>IF(N96="základní",J96,0)</f>
        <v>0</v>
      </c>
      <c r="BF96" s="229">
        <f>IF(N96="snížená",J96,0)</f>
        <v>0</v>
      </c>
      <c r="BG96" s="229">
        <f>IF(N96="zákl. přenesená",J96,0)</f>
        <v>0</v>
      </c>
      <c r="BH96" s="229">
        <f>IF(N96="sníž. přenesená",J96,0)</f>
        <v>0</v>
      </c>
      <c r="BI96" s="229">
        <f>IF(N96="nulová",J96,0)</f>
        <v>0</v>
      </c>
      <c r="BJ96" s="21" t="s">
        <v>80</v>
      </c>
      <c r="BK96" s="229">
        <f>ROUND(I96*H96,2)</f>
        <v>0</v>
      </c>
      <c r="BL96" s="21" t="s">
        <v>171</v>
      </c>
      <c r="BM96" s="21" t="s">
        <v>921</v>
      </c>
    </row>
    <row r="97" s="1" customFormat="1" ht="25.5" customHeight="1">
      <c r="B97" s="43"/>
      <c r="C97" s="218" t="s">
        <v>200</v>
      </c>
      <c r="D97" s="218" t="s">
        <v>166</v>
      </c>
      <c r="E97" s="219" t="s">
        <v>300</v>
      </c>
      <c r="F97" s="220" t="s">
        <v>301</v>
      </c>
      <c r="G97" s="221" t="s">
        <v>258</v>
      </c>
      <c r="H97" s="222">
        <v>37.780000000000001</v>
      </c>
      <c r="I97" s="223"/>
      <c r="J97" s="224">
        <f>ROUND(I97*H97,2)</f>
        <v>0</v>
      </c>
      <c r="K97" s="220" t="s">
        <v>170</v>
      </c>
      <c r="L97" s="69"/>
      <c r="M97" s="225" t="s">
        <v>21</v>
      </c>
      <c r="N97" s="226" t="s">
        <v>43</v>
      </c>
      <c r="O97" s="44"/>
      <c r="P97" s="227">
        <f>O97*H97</f>
        <v>0</v>
      </c>
      <c r="Q97" s="227">
        <v>1.0000000000000001E-05</v>
      </c>
      <c r="R97" s="227">
        <f>Q97*H97</f>
        <v>0.00037780000000000002</v>
      </c>
      <c r="S97" s="227">
        <v>0</v>
      </c>
      <c r="T97" s="228">
        <f>S97*H97</f>
        <v>0</v>
      </c>
      <c r="AR97" s="21" t="s">
        <v>171</v>
      </c>
      <c r="AT97" s="21" t="s">
        <v>166</v>
      </c>
      <c r="AU97" s="21" t="s">
        <v>82</v>
      </c>
      <c r="AY97" s="21" t="s">
        <v>164</v>
      </c>
      <c r="BE97" s="229">
        <f>IF(N97="základní",J97,0)</f>
        <v>0</v>
      </c>
      <c r="BF97" s="229">
        <f>IF(N97="snížená",J97,0)</f>
        <v>0</v>
      </c>
      <c r="BG97" s="229">
        <f>IF(N97="zákl. přenesená",J97,0)</f>
        <v>0</v>
      </c>
      <c r="BH97" s="229">
        <f>IF(N97="sníž. přenesená",J97,0)</f>
        <v>0</v>
      </c>
      <c r="BI97" s="229">
        <f>IF(N97="nulová",J97,0)</f>
        <v>0</v>
      </c>
      <c r="BJ97" s="21" t="s">
        <v>80</v>
      </c>
      <c r="BK97" s="229">
        <f>ROUND(I97*H97,2)</f>
        <v>0</v>
      </c>
      <c r="BL97" s="21" t="s">
        <v>171</v>
      </c>
      <c r="BM97" s="21" t="s">
        <v>922</v>
      </c>
    </row>
    <row r="98" s="10" customFormat="1" ht="29.88" customHeight="1">
      <c r="B98" s="202"/>
      <c r="C98" s="203"/>
      <c r="D98" s="204" t="s">
        <v>71</v>
      </c>
      <c r="E98" s="216" t="s">
        <v>323</v>
      </c>
      <c r="F98" s="216" t="s">
        <v>324</v>
      </c>
      <c r="G98" s="203"/>
      <c r="H98" s="203"/>
      <c r="I98" s="206"/>
      <c r="J98" s="217">
        <f>BK98</f>
        <v>0</v>
      </c>
      <c r="K98" s="203"/>
      <c r="L98" s="208"/>
      <c r="M98" s="209"/>
      <c r="N98" s="210"/>
      <c r="O98" s="210"/>
      <c r="P98" s="211">
        <f>SUM(P99:P102)</f>
        <v>0</v>
      </c>
      <c r="Q98" s="210"/>
      <c r="R98" s="211">
        <f>SUM(R99:R102)</f>
        <v>0.065240199999999998</v>
      </c>
      <c r="S98" s="210"/>
      <c r="T98" s="212">
        <f>SUM(T99:T102)</f>
        <v>0</v>
      </c>
      <c r="AR98" s="213" t="s">
        <v>80</v>
      </c>
      <c r="AT98" s="214" t="s">
        <v>71</v>
      </c>
      <c r="AU98" s="214" t="s">
        <v>80</v>
      </c>
      <c r="AY98" s="213" t="s">
        <v>164</v>
      </c>
      <c r="BK98" s="215">
        <f>SUM(BK99:BK102)</f>
        <v>0</v>
      </c>
    </row>
    <row r="99" s="1" customFormat="1" ht="38.25" customHeight="1">
      <c r="B99" s="43"/>
      <c r="C99" s="218" t="s">
        <v>206</v>
      </c>
      <c r="D99" s="218" t="s">
        <v>166</v>
      </c>
      <c r="E99" s="219" t="s">
        <v>326</v>
      </c>
      <c r="F99" s="220" t="s">
        <v>327</v>
      </c>
      <c r="G99" s="221" t="s">
        <v>258</v>
      </c>
      <c r="H99" s="222">
        <v>37.780000000000001</v>
      </c>
      <c r="I99" s="223"/>
      <c r="J99" s="224">
        <f>ROUND(I99*H99,2)</f>
        <v>0</v>
      </c>
      <c r="K99" s="220" t="s">
        <v>21</v>
      </c>
      <c r="L99" s="69"/>
      <c r="M99" s="225" t="s">
        <v>21</v>
      </c>
      <c r="N99" s="226" t="s">
        <v>43</v>
      </c>
      <c r="O99" s="44"/>
      <c r="P99" s="227">
        <f>O99*H99</f>
        <v>0</v>
      </c>
      <c r="Q99" s="227">
        <v>9.0000000000000006E-05</v>
      </c>
      <c r="R99" s="227">
        <f>Q99*H99</f>
        <v>0.0034002000000000004</v>
      </c>
      <c r="S99" s="227">
        <v>0</v>
      </c>
      <c r="T99" s="228">
        <f>S99*H99</f>
        <v>0</v>
      </c>
      <c r="AR99" s="21" t="s">
        <v>171</v>
      </c>
      <c r="AT99" s="21" t="s">
        <v>166</v>
      </c>
      <c r="AU99" s="21" t="s">
        <v>82</v>
      </c>
      <c r="AY99" s="21" t="s">
        <v>164</v>
      </c>
      <c r="BE99" s="229">
        <f>IF(N99="základní",J99,0)</f>
        <v>0</v>
      </c>
      <c r="BF99" s="229">
        <f>IF(N99="snížená",J99,0)</f>
        <v>0</v>
      </c>
      <c r="BG99" s="229">
        <f>IF(N99="zákl. přenesená",J99,0)</f>
        <v>0</v>
      </c>
      <c r="BH99" s="229">
        <f>IF(N99="sníž. přenesená",J99,0)</f>
        <v>0</v>
      </c>
      <c r="BI99" s="229">
        <f>IF(N99="nulová",J99,0)</f>
        <v>0</v>
      </c>
      <c r="BJ99" s="21" t="s">
        <v>80</v>
      </c>
      <c r="BK99" s="229">
        <f>ROUND(I99*H99,2)</f>
        <v>0</v>
      </c>
      <c r="BL99" s="21" t="s">
        <v>171</v>
      </c>
      <c r="BM99" s="21" t="s">
        <v>923</v>
      </c>
    </row>
    <row r="100" s="1" customFormat="1" ht="25.5" customHeight="1">
      <c r="B100" s="43"/>
      <c r="C100" s="241" t="s">
        <v>212</v>
      </c>
      <c r="D100" s="241" t="s">
        <v>225</v>
      </c>
      <c r="E100" s="242" t="s">
        <v>330</v>
      </c>
      <c r="F100" s="243" t="s">
        <v>331</v>
      </c>
      <c r="G100" s="244" t="s">
        <v>332</v>
      </c>
      <c r="H100" s="245">
        <v>13</v>
      </c>
      <c r="I100" s="246"/>
      <c r="J100" s="247">
        <f>ROUND(I100*H100,2)</f>
        <v>0</v>
      </c>
      <c r="K100" s="243" t="s">
        <v>21</v>
      </c>
      <c r="L100" s="248"/>
      <c r="M100" s="249" t="s">
        <v>21</v>
      </c>
      <c r="N100" s="250" t="s">
        <v>43</v>
      </c>
      <c r="O100" s="44"/>
      <c r="P100" s="227">
        <f>O100*H100</f>
        <v>0</v>
      </c>
      <c r="Q100" s="227">
        <v>0.00059999999999999995</v>
      </c>
      <c r="R100" s="227">
        <f>Q100*H100</f>
        <v>0.0077999999999999996</v>
      </c>
      <c r="S100" s="227">
        <v>0</v>
      </c>
      <c r="T100" s="228">
        <f>S100*H100</f>
        <v>0</v>
      </c>
      <c r="AR100" s="21" t="s">
        <v>200</v>
      </c>
      <c r="AT100" s="21" t="s">
        <v>225</v>
      </c>
      <c r="AU100" s="21" t="s">
        <v>82</v>
      </c>
      <c r="AY100" s="21" t="s">
        <v>164</v>
      </c>
      <c r="BE100" s="229">
        <f>IF(N100="základní",J100,0)</f>
        <v>0</v>
      </c>
      <c r="BF100" s="229">
        <f>IF(N100="snížená",J100,0)</f>
        <v>0</v>
      </c>
      <c r="BG100" s="229">
        <f>IF(N100="zákl. přenesená",J100,0)</f>
        <v>0</v>
      </c>
      <c r="BH100" s="229">
        <f>IF(N100="sníž. přenesená",J100,0)</f>
        <v>0</v>
      </c>
      <c r="BI100" s="229">
        <f>IF(N100="nulová",J100,0)</f>
        <v>0</v>
      </c>
      <c r="BJ100" s="21" t="s">
        <v>80</v>
      </c>
      <c r="BK100" s="229">
        <f>ROUND(I100*H100,2)</f>
        <v>0</v>
      </c>
      <c r="BL100" s="21" t="s">
        <v>171</v>
      </c>
      <c r="BM100" s="21" t="s">
        <v>924</v>
      </c>
    </row>
    <row r="101" s="1" customFormat="1" ht="25.5" customHeight="1">
      <c r="B101" s="43"/>
      <c r="C101" s="218" t="s">
        <v>216</v>
      </c>
      <c r="D101" s="218" t="s">
        <v>166</v>
      </c>
      <c r="E101" s="219" t="s">
        <v>676</v>
      </c>
      <c r="F101" s="220" t="s">
        <v>677</v>
      </c>
      <c r="G101" s="221" t="s">
        <v>258</v>
      </c>
      <c r="H101" s="222">
        <v>2.7999999999999998</v>
      </c>
      <c r="I101" s="223"/>
      <c r="J101" s="224">
        <f>ROUND(I101*H101,2)</f>
        <v>0</v>
      </c>
      <c r="K101" s="220" t="s">
        <v>21</v>
      </c>
      <c r="L101" s="69"/>
      <c r="M101" s="225" t="s">
        <v>21</v>
      </c>
      <c r="N101" s="226" t="s">
        <v>43</v>
      </c>
      <c r="O101" s="44"/>
      <c r="P101" s="227">
        <f>O101*H101</f>
        <v>0</v>
      </c>
      <c r="Q101" s="227">
        <v>0.0043</v>
      </c>
      <c r="R101" s="227">
        <f>Q101*H101</f>
        <v>0.012039999999999999</v>
      </c>
      <c r="S101" s="227">
        <v>0</v>
      </c>
      <c r="T101" s="228">
        <f>S101*H101</f>
        <v>0</v>
      </c>
      <c r="AR101" s="21" t="s">
        <v>171</v>
      </c>
      <c r="AT101" s="21" t="s">
        <v>166</v>
      </c>
      <c r="AU101" s="21" t="s">
        <v>82</v>
      </c>
      <c r="AY101" s="21" t="s">
        <v>164</v>
      </c>
      <c r="BE101" s="229">
        <f>IF(N101="základní",J101,0)</f>
        <v>0</v>
      </c>
      <c r="BF101" s="229">
        <f>IF(N101="snížená",J101,0)</f>
        <v>0</v>
      </c>
      <c r="BG101" s="229">
        <f>IF(N101="zákl. přenesená",J101,0)</f>
        <v>0</v>
      </c>
      <c r="BH101" s="229">
        <f>IF(N101="sníž. přenesená",J101,0)</f>
        <v>0</v>
      </c>
      <c r="BI101" s="229">
        <f>IF(N101="nulová",J101,0)</f>
        <v>0</v>
      </c>
      <c r="BJ101" s="21" t="s">
        <v>80</v>
      </c>
      <c r="BK101" s="229">
        <f>ROUND(I101*H101,2)</f>
        <v>0</v>
      </c>
      <c r="BL101" s="21" t="s">
        <v>171</v>
      </c>
      <c r="BM101" s="21" t="s">
        <v>925</v>
      </c>
    </row>
    <row r="102" s="1" customFormat="1" ht="25.5" customHeight="1">
      <c r="B102" s="43"/>
      <c r="C102" s="241" t="s">
        <v>221</v>
      </c>
      <c r="D102" s="241" t="s">
        <v>225</v>
      </c>
      <c r="E102" s="242" t="s">
        <v>679</v>
      </c>
      <c r="F102" s="243" t="s">
        <v>677</v>
      </c>
      <c r="G102" s="244" t="s">
        <v>285</v>
      </c>
      <c r="H102" s="245">
        <v>42</v>
      </c>
      <c r="I102" s="246"/>
      <c r="J102" s="247">
        <f>ROUND(I102*H102,2)</f>
        <v>0</v>
      </c>
      <c r="K102" s="243" t="s">
        <v>21</v>
      </c>
      <c r="L102" s="248"/>
      <c r="M102" s="249" t="s">
        <v>21</v>
      </c>
      <c r="N102" s="250" t="s">
        <v>43</v>
      </c>
      <c r="O102" s="44"/>
      <c r="P102" s="227">
        <f>O102*H102</f>
        <v>0</v>
      </c>
      <c r="Q102" s="227">
        <v>0.001</v>
      </c>
      <c r="R102" s="227">
        <f>Q102*H102</f>
        <v>0.042000000000000003</v>
      </c>
      <c r="S102" s="227">
        <v>0</v>
      </c>
      <c r="T102" s="228">
        <f>S102*H102</f>
        <v>0</v>
      </c>
      <c r="AR102" s="21" t="s">
        <v>200</v>
      </c>
      <c r="AT102" s="21" t="s">
        <v>225</v>
      </c>
      <c r="AU102" s="21" t="s">
        <v>82</v>
      </c>
      <c r="AY102" s="21" t="s">
        <v>164</v>
      </c>
      <c r="BE102" s="229">
        <f>IF(N102="základní",J102,0)</f>
        <v>0</v>
      </c>
      <c r="BF102" s="229">
        <f>IF(N102="snížená",J102,0)</f>
        <v>0</v>
      </c>
      <c r="BG102" s="229">
        <f>IF(N102="zákl. přenesená",J102,0)</f>
        <v>0</v>
      </c>
      <c r="BH102" s="229">
        <f>IF(N102="sníž. přenesená",J102,0)</f>
        <v>0</v>
      </c>
      <c r="BI102" s="229">
        <f>IF(N102="nulová",J102,0)</f>
        <v>0</v>
      </c>
      <c r="BJ102" s="21" t="s">
        <v>80</v>
      </c>
      <c r="BK102" s="229">
        <f>ROUND(I102*H102,2)</f>
        <v>0</v>
      </c>
      <c r="BL102" s="21" t="s">
        <v>171</v>
      </c>
      <c r="BM102" s="21" t="s">
        <v>926</v>
      </c>
    </row>
    <row r="103" s="10" customFormat="1" ht="29.88" customHeight="1">
      <c r="B103" s="202"/>
      <c r="C103" s="203"/>
      <c r="D103" s="204" t="s">
        <v>71</v>
      </c>
      <c r="E103" s="216" t="s">
        <v>334</v>
      </c>
      <c r="F103" s="216" t="s">
        <v>335</v>
      </c>
      <c r="G103" s="203"/>
      <c r="H103" s="203"/>
      <c r="I103" s="206"/>
      <c r="J103" s="217">
        <f>BK103</f>
        <v>0</v>
      </c>
      <c r="K103" s="203"/>
      <c r="L103" s="208"/>
      <c r="M103" s="209"/>
      <c r="N103" s="210"/>
      <c r="O103" s="210"/>
      <c r="P103" s="211">
        <f>SUM(P104:P110)</f>
        <v>0</v>
      </c>
      <c r="Q103" s="210"/>
      <c r="R103" s="211">
        <f>SUM(R104:R110)</f>
        <v>0.0069920000000000008</v>
      </c>
      <c r="S103" s="210"/>
      <c r="T103" s="212">
        <f>SUM(T104:T110)</f>
        <v>0</v>
      </c>
      <c r="AR103" s="213" t="s">
        <v>80</v>
      </c>
      <c r="AT103" s="214" t="s">
        <v>71</v>
      </c>
      <c r="AU103" s="214" t="s">
        <v>80</v>
      </c>
      <c r="AY103" s="213" t="s">
        <v>164</v>
      </c>
      <c r="BK103" s="215">
        <f>SUM(BK104:BK110)</f>
        <v>0</v>
      </c>
    </row>
    <row r="104" s="1" customFormat="1" ht="63.75" customHeight="1">
      <c r="B104" s="43"/>
      <c r="C104" s="218" t="s">
        <v>176</v>
      </c>
      <c r="D104" s="218" t="s">
        <v>166</v>
      </c>
      <c r="E104" s="219" t="s">
        <v>353</v>
      </c>
      <c r="F104" s="220" t="s">
        <v>354</v>
      </c>
      <c r="G104" s="221" t="s">
        <v>169</v>
      </c>
      <c r="H104" s="222">
        <v>82.400000000000006</v>
      </c>
      <c r="I104" s="223"/>
      <c r="J104" s="224">
        <f>ROUND(I104*H104,2)</f>
        <v>0</v>
      </c>
      <c r="K104" s="220" t="s">
        <v>170</v>
      </c>
      <c r="L104" s="69"/>
      <c r="M104" s="225" t="s">
        <v>21</v>
      </c>
      <c r="N104" s="226" t="s">
        <v>43</v>
      </c>
      <c r="O104" s="44"/>
      <c r="P104" s="227">
        <f>O104*H104</f>
        <v>0</v>
      </c>
      <c r="Q104" s="227">
        <v>4.0000000000000003E-05</v>
      </c>
      <c r="R104" s="227">
        <f>Q104*H104</f>
        <v>0.0032960000000000003</v>
      </c>
      <c r="S104" s="227">
        <v>0</v>
      </c>
      <c r="T104" s="228">
        <f>S104*H104</f>
        <v>0</v>
      </c>
      <c r="AR104" s="21" t="s">
        <v>171</v>
      </c>
      <c r="AT104" s="21" t="s">
        <v>166</v>
      </c>
      <c r="AU104" s="21" t="s">
        <v>82</v>
      </c>
      <c r="AY104" s="21" t="s">
        <v>164</v>
      </c>
      <c r="BE104" s="229">
        <f>IF(N104="základní",J104,0)</f>
        <v>0</v>
      </c>
      <c r="BF104" s="229">
        <f>IF(N104="snížená",J104,0)</f>
        <v>0</v>
      </c>
      <c r="BG104" s="229">
        <f>IF(N104="zákl. přenesená",J104,0)</f>
        <v>0</v>
      </c>
      <c r="BH104" s="229">
        <f>IF(N104="sníž. přenesená",J104,0)</f>
        <v>0</v>
      </c>
      <c r="BI104" s="229">
        <f>IF(N104="nulová",J104,0)</f>
        <v>0</v>
      </c>
      <c r="BJ104" s="21" t="s">
        <v>80</v>
      </c>
      <c r="BK104" s="229">
        <f>ROUND(I104*H104,2)</f>
        <v>0</v>
      </c>
      <c r="BL104" s="21" t="s">
        <v>171</v>
      </c>
      <c r="BM104" s="21" t="s">
        <v>927</v>
      </c>
    </row>
    <row r="105" s="1" customFormat="1" ht="25.5" customHeight="1">
      <c r="B105" s="43"/>
      <c r="C105" s="218" t="s">
        <v>230</v>
      </c>
      <c r="D105" s="218" t="s">
        <v>166</v>
      </c>
      <c r="E105" s="219" t="s">
        <v>341</v>
      </c>
      <c r="F105" s="220" t="s">
        <v>342</v>
      </c>
      <c r="G105" s="221" t="s">
        <v>169</v>
      </c>
      <c r="H105" s="222">
        <v>82.400000000000006</v>
      </c>
      <c r="I105" s="223"/>
      <c r="J105" s="224">
        <f>ROUND(I105*H105,2)</f>
        <v>0</v>
      </c>
      <c r="K105" s="220" t="s">
        <v>170</v>
      </c>
      <c r="L105" s="69"/>
      <c r="M105" s="225" t="s">
        <v>21</v>
      </c>
      <c r="N105" s="226" t="s">
        <v>43</v>
      </c>
      <c r="O105" s="44"/>
      <c r="P105" s="227">
        <f>O105*H105</f>
        <v>0</v>
      </c>
      <c r="Q105" s="227">
        <v>0</v>
      </c>
      <c r="R105" s="227">
        <f>Q105*H105</f>
        <v>0</v>
      </c>
      <c r="S105" s="227">
        <v>0</v>
      </c>
      <c r="T105" s="228">
        <f>S105*H105</f>
        <v>0</v>
      </c>
      <c r="AR105" s="21" t="s">
        <v>171</v>
      </c>
      <c r="AT105" s="21" t="s">
        <v>166</v>
      </c>
      <c r="AU105" s="21" t="s">
        <v>82</v>
      </c>
      <c r="AY105" s="21" t="s">
        <v>164</v>
      </c>
      <c r="BE105" s="229">
        <f>IF(N105="základní",J105,0)</f>
        <v>0</v>
      </c>
      <c r="BF105" s="229">
        <f>IF(N105="snížená",J105,0)</f>
        <v>0</v>
      </c>
      <c r="BG105" s="229">
        <f>IF(N105="zákl. přenesená",J105,0)</f>
        <v>0</v>
      </c>
      <c r="BH105" s="229">
        <f>IF(N105="sníž. přenesená",J105,0)</f>
        <v>0</v>
      </c>
      <c r="BI105" s="229">
        <f>IF(N105="nulová",J105,0)</f>
        <v>0</v>
      </c>
      <c r="BJ105" s="21" t="s">
        <v>80</v>
      </c>
      <c r="BK105" s="229">
        <f>ROUND(I105*H105,2)</f>
        <v>0</v>
      </c>
      <c r="BL105" s="21" t="s">
        <v>171</v>
      </c>
      <c r="BM105" s="21" t="s">
        <v>928</v>
      </c>
    </row>
    <row r="106" s="1" customFormat="1" ht="25.5" customHeight="1">
      <c r="B106" s="43"/>
      <c r="C106" s="218" t="s">
        <v>10</v>
      </c>
      <c r="D106" s="218" t="s">
        <v>166</v>
      </c>
      <c r="E106" s="219" t="s">
        <v>929</v>
      </c>
      <c r="F106" s="220" t="s">
        <v>930</v>
      </c>
      <c r="G106" s="221" t="s">
        <v>169</v>
      </c>
      <c r="H106" s="222">
        <v>82.400000000000006</v>
      </c>
      <c r="I106" s="223"/>
      <c r="J106" s="224">
        <f>ROUND(I106*H106,2)</f>
        <v>0</v>
      </c>
      <c r="K106" s="220" t="s">
        <v>170</v>
      </c>
      <c r="L106" s="69"/>
      <c r="M106" s="225" t="s">
        <v>21</v>
      </c>
      <c r="N106" s="226" t="s">
        <v>43</v>
      </c>
      <c r="O106" s="44"/>
      <c r="P106" s="227">
        <f>O106*H106</f>
        <v>0</v>
      </c>
      <c r="Q106" s="227">
        <v>4.0000000000000003E-05</v>
      </c>
      <c r="R106" s="227">
        <f>Q106*H106</f>
        <v>0.0032960000000000003</v>
      </c>
      <c r="S106" s="227">
        <v>0</v>
      </c>
      <c r="T106" s="228">
        <f>S106*H106</f>
        <v>0</v>
      </c>
      <c r="AR106" s="21" t="s">
        <v>171</v>
      </c>
      <c r="AT106" s="21" t="s">
        <v>166</v>
      </c>
      <c r="AU106" s="21" t="s">
        <v>82</v>
      </c>
      <c r="AY106" s="21" t="s">
        <v>164</v>
      </c>
      <c r="BE106" s="229">
        <f>IF(N106="základní",J106,0)</f>
        <v>0</v>
      </c>
      <c r="BF106" s="229">
        <f>IF(N106="snížená",J106,0)</f>
        <v>0</v>
      </c>
      <c r="BG106" s="229">
        <f>IF(N106="zákl. přenesená",J106,0)</f>
        <v>0</v>
      </c>
      <c r="BH106" s="229">
        <f>IF(N106="sníž. přenesená",J106,0)</f>
        <v>0</v>
      </c>
      <c r="BI106" s="229">
        <f>IF(N106="nulová",J106,0)</f>
        <v>0</v>
      </c>
      <c r="BJ106" s="21" t="s">
        <v>80</v>
      </c>
      <c r="BK106" s="229">
        <f>ROUND(I106*H106,2)</f>
        <v>0</v>
      </c>
      <c r="BL106" s="21" t="s">
        <v>171</v>
      </c>
      <c r="BM106" s="21" t="s">
        <v>931</v>
      </c>
    </row>
    <row r="107" s="1" customFormat="1" ht="25.5" customHeight="1">
      <c r="B107" s="43"/>
      <c r="C107" s="218" t="s">
        <v>183</v>
      </c>
      <c r="D107" s="218" t="s">
        <v>166</v>
      </c>
      <c r="E107" s="219" t="s">
        <v>345</v>
      </c>
      <c r="F107" s="220" t="s">
        <v>346</v>
      </c>
      <c r="G107" s="221" t="s">
        <v>169</v>
      </c>
      <c r="H107" s="222">
        <v>8</v>
      </c>
      <c r="I107" s="223"/>
      <c r="J107" s="224">
        <f>ROUND(I107*H107,2)</f>
        <v>0</v>
      </c>
      <c r="K107" s="220" t="s">
        <v>170</v>
      </c>
      <c r="L107" s="69"/>
      <c r="M107" s="225" t="s">
        <v>21</v>
      </c>
      <c r="N107" s="226" t="s">
        <v>43</v>
      </c>
      <c r="O107" s="44"/>
      <c r="P107" s="227">
        <f>O107*H107</f>
        <v>0</v>
      </c>
      <c r="Q107" s="227">
        <v>0</v>
      </c>
      <c r="R107" s="227">
        <f>Q107*H107</f>
        <v>0</v>
      </c>
      <c r="S107" s="227">
        <v>0</v>
      </c>
      <c r="T107" s="228">
        <f>S107*H107</f>
        <v>0</v>
      </c>
      <c r="AR107" s="21" t="s">
        <v>171</v>
      </c>
      <c r="AT107" s="21" t="s">
        <v>166</v>
      </c>
      <c r="AU107" s="21" t="s">
        <v>82</v>
      </c>
      <c r="AY107" s="21" t="s">
        <v>164</v>
      </c>
      <c r="BE107" s="229">
        <f>IF(N107="základní",J107,0)</f>
        <v>0</v>
      </c>
      <c r="BF107" s="229">
        <f>IF(N107="snížená",J107,0)</f>
        <v>0</v>
      </c>
      <c r="BG107" s="229">
        <f>IF(N107="zákl. přenesená",J107,0)</f>
        <v>0</v>
      </c>
      <c r="BH107" s="229">
        <f>IF(N107="sníž. přenesená",J107,0)</f>
        <v>0</v>
      </c>
      <c r="BI107" s="229">
        <f>IF(N107="nulová",J107,0)</f>
        <v>0</v>
      </c>
      <c r="BJ107" s="21" t="s">
        <v>80</v>
      </c>
      <c r="BK107" s="229">
        <f>ROUND(I107*H107,2)</f>
        <v>0</v>
      </c>
      <c r="BL107" s="21" t="s">
        <v>171</v>
      </c>
      <c r="BM107" s="21" t="s">
        <v>932</v>
      </c>
    </row>
    <row r="108" s="1" customFormat="1" ht="16.5" customHeight="1">
      <c r="B108" s="43"/>
      <c r="C108" s="241" t="s">
        <v>210</v>
      </c>
      <c r="D108" s="241" t="s">
        <v>225</v>
      </c>
      <c r="E108" s="242" t="s">
        <v>349</v>
      </c>
      <c r="F108" s="243" t="s">
        <v>350</v>
      </c>
      <c r="G108" s="244" t="s">
        <v>263</v>
      </c>
      <c r="H108" s="245">
        <v>0.40000000000000002</v>
      </c>
      <c r="I108" s="246"/>
      <c r="J108" s="247">
        <f>ROUND(I108*H108,2)</f>
        <v>0</v>
      </c>
      <c r="K108" s="243" t="s">
        <v>21</v>
      </c>
      <c r="L108" s="248"/>
      <c r="M108" s="249" t="s">
        <v>21</v>
      </c>
      <c r="N108" s="250" t="s">
        <v>43</v>
      </c>
      <c r="O108" s="44"/>
      <c r="P108" s="227">
        <f>O108*H108</f>
        <v>0</v>
      </c>
      <c r="Q108" s="227">
        <v>0.001</v>
      </c>
      <c r="R108" s="227">
        <f>Q108*H108</f>
        <v>0.00040000000000000002</v>
      </c>
      <c r="S108" s="227">
        <v>0</v>
      </c>
      <c r="T108" s="228">
        <f>S108*H108</f>
        <v>0</v>
      </c>
      <c r="AR108" s="21" t="s">
        <v>200</v>
      </c>
      <c r="AT108" s="21" t="s">
        <v>225</v>
      </c>
      <c r="AU108" s="21" t="s">
        <v>82</v>
      </c>
      <c r="AY108" s="21" t="s">
        <v>164</v>
      </c>
      <c r="BE108" s="229">
        <f>IF(N108="základní",J108,0)</f>
        <v>0</v>
      </c>
      <c r="BF108" s="229">
        <f>IF(N108="snížená",J108,0)</f>
        <v>0</v>
      </c>
      <c r="BG108" s="229">
        <f>IF(N108="zákl. přenesená",J108,0)</f>
        <v>0</v>
      </c>
      <c r="BH108" s="229">
        <f>IF(N108="sníž. přenesená",J108,0)</f>
        <v>0</v>
      </c>
      <c r="BI108" s="229">
        <f>IF(N108="nulová",J108,0)</f>
        <v>0</v>
      </c>
      <c r="BJ108" s="21" t="s">
        <v>80</v>
      </c>
      <c r="BK108" s="229">
        <f>ROUND(I108*H108,2)</f>
        <v>0</v>
      </c>
      <c r="BL108" s="21" t="s">
        <v>171</v>
      </c>
      <c r="BM108" s="21" t="s">
        <v>933</v>
      </c>
    </row>
    <row r="109" s="1" customFormat="1" ht="25.5" customHeight="1">
      <c r="B109" s="43"/>
      <c r="C109" s="218" t="s">
        <v>243</v>
      </c>
      <c r="D109" s="218" t="s">
        <v>166</v>
      </c>
      <c r="E109" s="219" t="s">
        <v>670</v>
      </c>
      <c r="F109" s="220" t="s">
        <v>671</v>
      </c>
      <c r="G109" s="221" t="s">
        <v>169</v>
      </c>
      <c r="H109" s="222">
        <v>1.2</v>
      </c>
      <c r="I109" s="223"/>
      <c r="J109" s="224">
        <f>ROUND(I109*H109,2)</f>
        <v>0</v>
      </c>
      <c r="K109" s="220" t="s">
        <v>170</v>
      </c>
      <c r="L109" s="69"/>
      <c r="M109" s="225" t="s">
        <v>21</v>
      </c>
      <c r="N109" s="226" t="s">
        <v>43</v>
      </c>
      <c r="O109" s="44"/>
      <c r="P109" s="227">
        <f>O109*H109</f>
        <v>0</v>
      </c>
      <c r="Q109" s="227">
        <v>0</v>
      </c>
      <c r="R109" s="227">
        <f>Q109*H109</f>
        <v>0</v>
      </c>
      <c r="S109" s="227">
        <v>0</v>
      </c>
      <c r="T109" s="228">
        <f>S109*H109</f>
        <v>0</v>
      </c>
      <c r="AR109" s="21" t="s">
        <v>171</v>
      </c>
      <c r="AT109" s="21" t="s">
        <v>166</v>
      </c>
      <c r="AU109" s="21" t="s">
        <v>82</v>
      </c>
      <c r="AY109" s="21" t="s">
        <v>164</v>
      </c>
      <c r="BE109" s="229">
        <f>IF(N109="základní",J109,0)</f>
        <v>0</v>
      </c>
      <c r="BF109" s="229">
        <f>IF(N109="snížená",J109,0)</f>
        <v>0</v>
      </c>
      <c r="BG109" s="229">
        <f>IF(N109="zákl. přenesená",J109,0)</f>
        <v>0</v>
      </c>
      <c r="BH109" s="229">
        <f>IF(N109="sníž. přenesená",J109,0)</f>
        <v>0</v>
      </c>
      <c r="BI109" s="229">
        <f>IF(N109="nulová",J109,0)</f>
        <v>0</v>
      </c>
      <c r="BJ109" s="21" t="s">
        <v>80</v>
      </c>
      <c r="BK109" s="229">
        <f>ROUND(I109*H109,2)</f>
        <v>0</v>
      </c>
      <c r="BL109" s="21" t="s">
        <v>171</v>
      </c>
      <c r="BM109" s="21" t="s">
        <v>934</v>
      </c>
    </row>
    <row r="110" s="1" customFormat="1" ht="16.5" customHeight="1">
      <c r="B110" s="43"/>
      <c r="C110" s="218" t="s">
        <v>247</v>
      </c>
      <c r="D110" s="218" t="s">
        <v>166</v>
      </c>
      <c r="E110" s="219" t="s">
        <v>729</v>
      </c>
      <c r="F110" s="220" t="s">
        <v>730</v>
      </c>
      <c r="G110" s="221" t="s">
        <v>258</v>
      </c>
      <c r="H110" s="222">
        <v>6</v>
      </c>
      <c r="I110" s="223"/>
      <c r="J110" s="224">
        <f>ROUND(I110*H110,2)</f>
        <v>0</v>
      </c>
      <c r="K110" s="220" t="s">
        <v>170</v>
      </c>
      <c r="L110" s="69"/>
      <c r="M110" s="225" t="s">
        <v>21</v>
      </c>
      <c r="N110" s="226" t="s">
        <v>43</v>
      </c>
      <c r="O110" s="44"/>
      <c r="P110" s="227">
        <f>O110*H110</f>
        <v>0</v>
      </c>
      <c r="Q110" s="227">
        <v>0</v>
      </c>
      <c r="R110" s="227">
        <f>Q110*H110</f>
        <v>0</v>
      </c>
      <c r="S110" s="227">
        <v>0</v>
      </c>
      <c r="T110" s="228">
        <f>S110*H110</f>
        <v>0</v>
      </c>
      <c r="AR110" s="21" t="s">
        <v>171</v>
      </c>
      <c r="AT110" s="21" t="s">
        <v>166</v>
      </c>
      <c r="AU110" s="21" t="s">
        <v>82</v>
      </c>
      <c r="AY110" s="21" t="s">
        <v>164</v>
      </c>
      <c r="BE110" s="229">
        <f>IF(N110="základní",J110,0)</f>
        <v>0</v>
      </c>
      <c r="BF110" s="229">
        <f>IF(N110="snížená",J110,0)</f>
        <v>0</v>
      </c>
      <c r="BG110" s="229">
        <f>IF(N110="zákl. přenesená",J110,0)</f>
        <v>0</v>
      </c>
      <c r="BH110" s="229">
        <f>IF(N110="sníž. přenesená",J110,0)</f>
        <v>0</v>
      </c>
      <c r="BI110" s="229">
        <f>IF(N110="nulová",J110,0)</f>
        <v>0</v>
      </c>
      <c r="BJ110" s="21" t="s">
        <v>80</v>
      </c>
      <c r="BK110" s="229">
        <f>ROUND(I110*H110,2)</f>
        <v>0</v>
      </c>
      <c r="BL110" s="21" t="s">
        <v>171</v>
      </c>
      <c r="BM110" s="21" t="s">
        <v>935</v>
      </c>
    </row>
    <row r="111" s="10" customFormat="1" ht="29.88" customHeight="1">
      <c r="B111" s="202"/>
      <c r="C111" s="203"/>
      <c r="D111" s="204" t="s">
        <v>71</v>
      </c>
      <c r="E111" s="216" t="s">
        <v>402</v>
      </c>
      <c r="F111" s="216" t="s">
        <v>403</v>
      </c>
      <c r="G111" s="203"/>
      <c r="H111" s="203"/>
      <c r="I111" s="206"/>
      <c r="J111" s="217">
        <f>BK111</f>
        <v>0</v>
      </c>
      <c r="K111" s="203"/>
      <c r="L111" s="208"/>
      <c r="M111" s="209"/>
      <c r="N111" s="210"/>
      <c r="O111" s="210"/>
      <c r="P111" s="211">
        <f>SUM(P112:P117)</f>
        <v>0</v>
      </c>
      <c r="Q111" s="210"/>
      <c r="R111" s="211">
        <f>SUM(R112:R117)</f>
        <v>0</v>
      </c>
      <c r="S111" s="210"/>
      <c r="T111" s="212">
        <f>SUM(T112:T117)</f>
        <v>0</v>
      </c>
      <c r="AR111" s="213" t="s">
        <v>80</v>
      </c>
      <c r="AT111" s="214" t="s">
        <v>71</v>
      </c>
      <c r="AU111" s="214" t="s">
        <v>80</v>
      </c>
      <c r="AY111" s="213" t="s">
        <v>164</v>
      </c>
      <c r="BK111" s="215">
        <f>SUM(BK112:BK117)</f>
        <v>0</v>
      </c>
    </row>
    <row r="112" s="1" customFormat="1" ht="25.5" customHeight="1">
      <c r="B112" s="43"/>
      <c r="C112" s="218" t="s">
        <v>251</v>
      </c>
      <c r="D112" s="218" t="s">
        <v>166</v>
      </c>
      <c r="E112" s="219" t="s">
        <v>405</v>
      </c>
      <c r="F112" s="220" t="s">
        <v>406</v>
      </c>
      <c r="G112" s="221" t="s">
        <v>219</v>
      </c>
      <c r="H112" s="222">
        <v>0.61599999999999999</v>
      </c>
      <c r="I112" s="223"/>
      <c r="J112" s="224">
        <f>ROUND(I112*H112,2)</f>
        <v>0</v>
      </c>
      <c r="K112" s="220" t="s">
        <v>170</v>
      </c>
      <c r="L112" s="69"/>
      <c r="M112" s="225" t="s">
        <v>21</v>
      </c>
      <c r="N112" s="226" t="s">
        <v>43</v>
      </c>
      <c r="O112" s="44"/>
      <c r="P112" s="227">
        <f>O112*H112</f>
        <v>0</v>
      </c>
      <c r="Q112" s="227">
        <v>0</v>
      </c>
      <c r="R112" s="227">
        <f>Q112*H112</f>
        <v>0</v>
      </c>
      <c r="S112" s="227">
        <v>0</v>
      </c>
      <c r="T112" s="228">
        <f>S112*H112</f>
        <v>0</v>
      </c>
      <c r="AR112" s="21" t="s">
        <v>171</v>
      </c>
      <c r="AT112" s="21" t="s">
        <v>166</v>
      </c>
      <c r="AU112" s="21" t="s">
        <v>82</v>
      </c>
      <c r="AY112" s="21" t="s">
        <v>164</v>
      </c>
      <c r="BE112" s="229">
        <f>IF(N112="základní",J112,0)</f>
        <v>0</v>
      </c>
      <c r="BF112" s="229">
        <f>IF(N112="snížená",J112,0)</f>
        <v>0</v>
      </c>
      <c r="BG112" s="229">
        <f>IF(N112="zákl. přenesená",J112,0)</f>
        <v>0</v>
      </c>
      <c r="BH112" s="229">
        <f>IF(N112="sníž. přenesená",J112,0)</f>
        <v>0</v>
      </c>
      <c r="BI112" s="229">
        <f>IF(N112="nulová",J112,0)</f>
        <v>0</v>
      </c>
      <c r="BJ112" s="21" t="s">
        <v>80</v>
      </c>
      <c r="BK112" s="229">
        <f>ROUND(I112*H112,2)</f>
        <v>0</v>
      </c>
      <c r="BL112" s="21" t="s">
        <v>171</v>
      </c>
      <c r="BM112" s="21" t="s">
        <v>936</v>
      </c>
    </row>
    <row r="113" s="1" customFormat="1" ht="25.5" customHeight="1">
      <c r="B113" s="43"/>
      <c r="C113" s="218" t="s">
        <v>9</v>
      </c>
      <c r="D113" s="218" t="s">
        <v>166</v>
      </c>
      <c r="E113" s="219" t="s">
        <v>409</v>
      </c>
      <c r="F113" s="220" t="s">
        <v>410</v>
      </c>
      <c r="G113" s="221" t="s">
        <v>219</v>
      </c>
      <c r="H113" s="222">
        <v>0.61599999999999999</v>
      </c>
      <c r="I113" s="223"/>
      <c r="J113" s="224">
        <f>ROUND(I113*H113,2)</f>
        <v>0</v>
      </c>
      <c r="K113" s="220" t="s">
        <v>170</v>
      </c>
      <c r="L113" s="69"/>
      <c r="M113" s="225" t="s">
        <v>21</v>
      </c>
      <c r="N113" s="226" t="s">
        <v>43</v>
      </c>
      <c r="O113" s="44"/>
      <c r="P113" s="227">
        <f>O113*H113</f>
        <v>0</v>
      </c>
      <c r="Q113" s="227">
        <v>0</v>
      </c>
      <c r="R113" s="227">
        <f>Q113*H113</f>
        <v>0</v>
      </c>
      <c r="S113" s="227">
        <v>0</v>
      </c>
      <c r="T113" s="228">
        <f>S113*H113</f>
        <v>0</v>
      </c>
      <c r="AR113" s="21" t="s">
        <v>171</v>
      </c>
      <c r="AT113" s="21" t="s">
        <v>166</v>
      </c>
      <c r="AU113" s="21" t="s">
        <v>82</v>
      </c>
      <c r="AY113" s="21" t="s">
        <v>164</v>
      </c>
      <c r="BE113" s="229">
        <f>IF(N113="základní",J113,0)</f>
        <v>0</v>
      </c>
      <c r="BF113" s="229">
        <f>IF(N113="snížená",J113,0)</f>
        <v>0</v>
      </c>
      <c r="BG113" s="229">
        <f>IF(N113="zákl. přenesená",J113,0)</f>
        <v>0</v>
      </c>
      <c r="BH113" s="229">
        <f>IF(N113="sníž. přenesená",J113,0)</f>
        <v>0</v>
      </c>
      <c r="BI113" s="229">
        <f>IF(N113="nulová",J113,0)</f>
        <v>0</v>
      </c>
      <c r="BJ113" s="21" t="s">
        <v>80</v>
      </c>
      <c r="BK113" s="229">
        <f>ROUND(I113*H113,2)</f>
        <v>0</v>
      </c>
      <c r="BL113" s="21" t="s">
        <v>171</v>
      </c>
      <c r="BM113" s="21" t="s">
        <v>937</v>
      </c>
    </row>
    <row r="114" s="1" customFormat="1" ht="25.5" customHeight="1">
      <c r="B114" s="43"/>
      <c r="C114" s="218" t="s">
        <v>260</v>
      </c>
      <c r="D114" s="218" t="s">
        <v>166</v>
      </c>
      <c r="E114" s="219" t="s">
        <v>413</v>
      </c>
      <c r="F114" s="220" t="s">
        <v>414</v>
      </c>
      <c r="G114" s="221" t="s">
        <v>219</v>
      </c>
      <c r="H114" s="222">
        <v>6.1600000000000001</v>
      </c>
      <c r="I114" s="223"/>
      <c r="J114" s="224">
        <f>ROUND(I114*H114,2)</f>
        <v>0</v>
      </c>
      <c r="K114" s="220" t="s">
        <v>170</v>
      </c>
      <c r="L114" s="69"/>
      <c r="M114" s="225" t="s">
        <v>21</v>
      </c>
      <c r="N114" s="226" t="s">
        <v>43</v>
      </c>
      <c r="O114" s="44"/>
      <c r="P114" s="227">
        <f>O114*H114</f>
        <v>0</v>
      </c>
      <c r="Q114" s="227">
        <v>0</v>
      </c>
      <c r="R114" s="227">
        <f>Q114*H114</f>
        <v>0</v>
      </c>
      <c r="S114" s="227">
        <v>0</v>
      </c>
      <c r="T114" s="228">
        <f>S114*H114</f>
        <v>0</v>
      </c>
      <c r="AR114" s="21" t="s">
        <v>171</v>
      </c>
      <c r="AT114" s="21" t="s">
        <v>166</v>
      </c>
      <c r="AU114" s="21" t="s">
        <v>82</v>
      </c>
      <c r="AY114" s="21" t="s">
        <v>164</v>
      </c>
      <c r="BE114" s="229">
        <f>IF(N114="základní",J114,0)</f>
        <v>0</v>
      </c>
      <c r="BF114" s="229">
        <f>IF(N114="snížená",J114,0)</f>
        <v>0</v>
      </c>
      <c r="BG114" s="229">
        <f>IF(N114="zákl. přenesená",J114,0)</f>
        <v>0</v>
      </c>
      <c r="BH114" s="229">
        <f>IF(N114="sníž. přenesená",J114,0)</f>
        <v>0</v>
      </c>
      <c r="BI114" s="229">
        <f>IF(N114="nulová",J114,0)</f>
        <v>0</v>
      </c>
      <c r="BJ114" s="21" t="s">
        <v>80</v>
      </c>
      <c r="BK114" s="229">
        <f>ROUND(I114*H114,2)</f>
        <v>0</v>
      </c>
      <c r="BL114" s="21" t="s">
        <v>171</v>
      </c>
      <c r="BM114" s="21" t="s">
        <v>938</v>
      </c>
    </row>
    <row r="115" s="11" customFormat="1">
      <c r="B115" s="230"/>
      <c r="C115" s="231"/>
      <c r="D115" s="232" t="s">
        <v>204</v>
      </c>
      <c r="E115" s="231"/>
      <c r="F115" s="233" t="s">
        <v>939</v>
      </c>
      <c r="G115" s="231"/>
      <c r="H115" s="234">
        <v>6.1600000000000001</v>
      </c>
      <c r="I115" s="235"/>
      <c r="J115" s="231"/>
      <c r="K115" s="231"/>
      <c r="L115" s="236"/>
      <c r="M115" s="237"/>
      <c r="N115" s="238"/>
      <c r="O115" s="238"/>
      <c r="P115" s="238"/>
      <c r="Q115" s="238"/>
      <c r="R115" s="238"/>
      <c r="S115" s="238"/>
      <c r="T115" s="239"/>
      <c r="AT115" s="240" t="s">
        <v>204</v>
      </c>
      <c r="AU115" s="240" t="s">
        <v>82</v>
      </c>
      <c r="AV115" s="11" t="s">
        <v>82</v>
      </c>
      <c r="AW115" s="11" t="s">
        <v>6</v>
      </c>
      <c r="AX115" s="11" t="s">
        <v>80</v>
      </c>
      <c r="AY115" s="240" t="s">
        <v>164</v>
      </c>
    </row>
    <row r="116" s="1" customFormat="1" ht="16.5" customHeight="1">
      <c r="B116" s="43"/>
      <c r="C116" s="218" t="s">
        <v>266</v>
      </c>
      <c r="D116" s="218" t="s">
        <v>166</v>
      </c>
      <c r="E116" s="219" t="s">
        <v>418</v>
      </c>
      <c r="F116" s="220" t="s">
        <v>419</v>
      </c>
      <c r="G116" s="221" t="s">
        <v>219</v>
      </c>
      <c r="H116" s="222">
        <v>0.61599999999999999</v>
      </c>
      <c r="I116" s="223"/>
      <c r="J116" s="224">
        <f>ROUND(I116*H116,2)</f>
        <v>0</v>
      </c>
      <c r="K116" s="220" t="s">
        <v>170</v>
      </c>
      <c r="L116" s="69"/>
      <c r="M116" s="225" t="s">
        <v>21</v>
      </c>
      <c r="N116" s="226" t="s">
        <v>43</v>
      </c>
      <c r="O116" s="44"/>
      <c r="P116" s="227">
        <f>O116*H116</f>
        <v>0</v>
      </c>
      <c r="Q116" s="227">
        <v>0</v>
      </c>
      <c r="R116" s="227">
        <f>Q116*H116</f>
        <v>0</v>
      </c>
      <c r="S116" s="227">
        <v>0</v>
      </c>
      <c r="T116" s="228">
        <f>S116*H116</f>
        <v>0</v>
      </c>
      <c r="AR116" s="21" t="s">
        <v>171</v>
      </c>
      <c r="AT116" s="21" t="s">
        <v>166</v>
      </c>
      <c r="AU116" s="21" t="s">
        <v>82</v>
      </c>
      <c r="AY116" s="21" t="s">
        <v>164</v>
      </c>
      <c r="BE116" s="229">
        <f>IF(N116="základní",J116,0)</f>
        <v>0</v>
      </c>
      <c r="BF116" s="229">
        <f>IF(N116="snížená",J116,0)</f>
        <v>0</v>
      </c>
      <c r="BG116" s="229">
        <f>IF(N116="zákl. přenesená",J116,0)</f>
        <v>0</v>
      </c>
      <c r="BH116" s="229">
        <f>IF(N116="sníž. přenesená",J116,0)</f>
        <v>0</v>
      </c>
      <c r="BI116" s="229">
        <f>IF(N116="nulová",J116,0)</f>
        <v>0</v>
      </c>
      <c r="BJ116" s="21" t="s">
        <v>80</v>
      </c>
      <c r="BK116" s="229">
        <f>ROUND(I116*H116,2)</f>
        <v>0</v>
      </c>
      <c r="BL116" s="21" t="s">
        <v>171</v>
      </c>
      <c r="BM116" s="21" t="s">
        <v>940</v>
      </c>
    </row>
    <row r="117" s="1" customFormat="1" ht="16.5" customHeight="1">
      <c r="B117" s="43"/>
      <c r="C117" s="218" t="s">
        <v>270</v>
      </c>
      <c r="D117" s="218" t="s">
        <v>166</v>
      </c>
      <c r="E117" s="219" t="s">
        <v>422</v>
      </c>
      <c r="F117" s="220" t="s">
        <v>423</v>
      </c>
      <c r="G117" s="221" t="s">
        <v>219</v>
      </c>
      <c r="H117" s="222">
        <v>0.61599999999999999</v>
      </c>
      <c r="I117" s="223"/>
      <c r="J117" s="224">
        <f>ROUND(I117*H117,2)</f>
        <v>0</v>
      </c>
      <c r="K117" s="220" t="s">
        <v>170</v>
      </c>
      <c r="L117" s="69"/>
      <c r="M117" s="225" t="s">
        <v>21</v>
      </c>
      <c r="N117" s="226" t="s">
        <v>43</v>
      </c>
      <c r="O117" s="44"/>
      <c r="P117" s="227">
        <f>O117*H117</f>
        <v>0</v>
      </c>
      <c r="Q117" s="227">
        <v>0</v>
      </c>
      <c r="R117" s="227">
        <f>Q117*H117</f>
        <v>0</v>
      </c>
      <c r="S117" s="227">
        <v>0</v>
      </c>
      <c r="T117" s="228">
        <f>S117*H117</f>
        <v>0</v>
      </c>
      <c r="AR117" s="21" t="s">
        <v>171</v>
      </c>
      <c r="AT117" s="21" t="s">
        <v>166</v>
      </c>
      <c r="AU117" s="21" t="s">
        <v>82</v>
      </c>
      <c r="AY117" s="21" t="s">
        <v>164</v>
      </c>
      <c r="BE117" s="229">
        <f>IF(N117="základní",J117,0)</f>
        <v>0</v>
      </c>
      <c r="BF117" s="229">
        <f>IF(N117="snížená",J117,0)</f>
        <v>0</v>
      </c>
      <c r="BG117" s="229">
        <f>IF(N117="zákl. přenesená",J117,0)</f>
        <v>0</v>
      </c>
      <c r="BH117" s="229">
        <f>IF(N117="sníž. přenesená",J117,0)</f>
        <v>0</v>
      </c>
      <c r="BI117" s="229">
        <f>IF(N117="nulová",J117,0)</f>
        <v>0</v>
      </c>
      <c r="BJ117" s="21" t="s">
        <v>80</v>
      </c>
      <c r="BK117" s="229">
        <f>ROUND(I117*H117,2)</f>
        <v>0</v>
      </c>
      <c r="BL117" s="21" t="s">
        <v>171</v>
      </c>
      <c r="BM117" s="21" t="s">
        <v>941</v>
      </c>
    </row>
    <row r="118" s="10" customFormat="1" ht="29.88" customHeight="1">
      <c r="B118" s="202"/>
      <c r="C118" s="203"/>
      <c r="D118" s="204" t="s">
        <v>71</v>
      </c>
      <c r="E118" s="216" t="s">
        <v>440</v>
      </c>
      <c r="F118" s="216" t="s">
        <v>441</v>
      </c>
      <c r="G118" s="203"/>
      <c r="H118" s="203"/>
      <c r="I118" s="206"/>
      <c r="J118" s="217">
        <f>BK118</f>
        <v>0</v>
      </c>
      <c r="K118" s="203"/>
      <c r="L118" s="208"/>
      <c r="M118" s="209"/>
      <c r="N118" s="210"/>
      <c r="O118" s="210"/>
      <c r="P118" s="211">
        <f>P119</f>
        <v>0</v>
      </c>
      <c r="Q118" s="210"/>
      <c r="R118" s="211">
        <f>R119</f>
        <v>0</v>
      </c>
      <c r="S118" s="210"/>
      <c r="T118" s="212">
        <f>T119</f>
        <v>0</v>
      </c>
      <c r="AR118" s="213" t="s">
        <v>80</v>
      </c>
      <c r="AT118" s="214" t="s">
        <v>71</v>
      </c>
      <c r="AU118" s="214" t="s">
        <v>80</v>
      </c>
      <c r="AY118" s="213" t="s">
        <v>164</v>
      </c>
      <c r="BK118" s="215">
        <f>BK119</f>
        <v>0</v>
      </c>
    </row>
    <row r="119" s="1" customFormat="1" ht="38.25" customHeight="1">
      <c r="B119" s="43"/>
      <c r="C119" s="218" t="s">
        <v>274</v>
      </c>
      <c r="D119" s="218" t="s">
        <v>166</v>
      </c>
      <c r="E119" s="219" t="s">
        <v>443</v>
      </c>
      <c r="F119" s="220" t="s">
        <v>444</v>
      </c>
      <c r="G119" s="221" t="s">
        <v>219</v>
      </c>
      <c r="H119" s="222">
        <v>0.17000000000000001</v>
      </c>
      <c r="I119" s="223"/>
      <c r="J119" s="224">
        <f>ROUND(I119*H119,2)</f>
        <v>0</v>
      </c>
      <c r="K119" s="220" t="s">
        <v>170</v>
      </c>
      <c r="L119" s="69"/>
      <c r="M119" s="225" t="s">
        <v>21</v>
      </c>
      <c r="N119" s="226" t="s">
        <v>43</v>
      </c>
      <c r="O119" s="44"/>
      <c r="P119" s="227">
        <f>O119*H119</f>
        <v>0</v>
      </c>
      <c r="Q119" s="227">
        <v>0</v>
      </c>
      <c r="R119" s="227">
        <f>Q119*H119</f>
        <v>0</v>
      </c>
      <c r="S119" s="227">
        <v>0</v>
      </c>
      <c r="T119" s="228">
        <f>S119*H119</f>
        <v>0</v>
      </c>
      <c r="AR119" s="21" t="s">
        <v>171</v>
      </c>
      <c r="AT119" s="21" t="s">
        <v>166</v>
      </c>
      <c r="AU119" s="21" t="s">
        <v>82</v>
      </c>
      <c r="AY119" s="21" t="s">
        <v>164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21" t="s">
        <v>80</v>
      </c>
      <c r="BK119" s="229">
        <f>ROUND(I119*H119,2)</f>
        <v>0</v>
      </c>
      <c r="BL119" s="21" t="s">
        <v>171</v>
      </c>
      <c r="BM119" s="21" t="s">
        <v>942</v>
      </c>
    </row>
    <row r="120" s="10" customFormat="1" ht="37.44" customHeight="1">
      <c r="B120" s="202"/>
      <c r="C120" s="203"/>
      <c r="D120" s="204" t="s">
        <v>71</v>
      </c>
      <c r="E120" s="205" t="s">
        <v>446</v>
      </c>
      <c r="F120" s="205" t="s">
        <v>447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P121+P131</f>
        <v>0</v>
      </c>
      <c r="Q120" s="210"/>
      <c r="R120" s="211">
        <f>R121+R131</f>
        <v>0.13014544</v>
      </c>
      <c r="S120" s="210"/>
      <c r="T120" s="212">
        <f>T121+T131</f>
        <v>0</v>
      </c>
      <c r="AR120" s="213" t="s">
        <v>82</v>
      </c>
      <c r="AT120" s="214" t="s">
        <v>71</v>
      </c>
      <c r="AU120" s="214" t="s">
        <v>72</v>
      </c>
      <c r="AY120" s="213" t="s">
        <v>164</v>
      </c>
      <c r="BK120" s="215">
        <f>BK121+BK131</f>
        <v>0</v>
      </c>
    </row>
    <row r="121" s="10" customFormat="1" ht="19.92" customHeight="1">
      <c r="B121" s="202"/>
      <c r="C121" s="203"/>
      <c r="D121" s="204" t="s">
        <v>71</v>
      </c>
      <c r="E121" s="216" t="s">
        <v>448</v>
      </c>
      <c r="F121" s="216" t="s">
        <v>449</v>
      </c>
      <c r="G121" s="203"/>
      <c r="H121" s="203"/>
      <c r="I121" s="206"/>
      <c r="J121" s="217">
        <f>BK121</f>
        <v>0</v>
      </c>
      <c r="K121" s="203"/>
      <c r="L121" s="208"/>
      <c r="M121" s="209"/>
      <c r="N121" s="210"/>
      <c r="O121" s="210"/>
      <c r="P121" s="211">
        <f>SUM(P122:P130)</f>
        <v>0</v>
      </c>
      <c r="Q121" s="210"/>
      <c r="R121" s="211">
        <f>SUM(R122:R130)</f>
        <v>0.053385439999999999</v>
      </c>
      <c r="S121" s="210"/>
      <c r="T121" s="212">
        <f>SUM(T122:T130)</f>
        <v>0</v>
      </c>
      <c r="AR121" s="213" t="s">
        <v>82</v>
      </c>
      <c r="AT121" s="214" t="s">
        <v>71</v>
      </c>
      <c r="AU121" s="214" t="s">
        <v>80</v>
      </c>
      <c r="AY121" s="213" t="s">
        <v>164</v>
      </c>
      <c r="BK121" s="215">
        <f>SUM(BK122:BK130)</f>
        <v>0</v>
      </c>
    </row>
    <row r="122" s="1" customFormat="1" ht="25.5" customHeight="1">
      <c r="B122" s="43"/>
      <c r="C122" s="218" t="s">
        <v>278</v>
      </c>
      <c r="D122" s="218" t="s">
        <v>166</v>
      </c>
      <c r="E122" s="219" t="s">
        <v>451</v>
      </c>
      <c r="F122" s="220" t="s">
        <v>452</v>
      </c>
      <c r="G122" s="221" t="s">
        <v>169</v>
      </c>
      <c r="H122" s="222">
        <v>1.7</v>
      </c>
      <c r="I122" s="223"/>
      <c r="J122" s="224">
        <f>ROUND(I122*H122,2)</f>
        <v>0</v>
      </c>
      <c r="K122" s="220" t="s">
        <v>170</v>
      </c>
      <c r="L122" s="69"/>
      <c r="M122" s="225" t="s">
        <v>21</v>
      </c>
      <c r="N122" s="226" t="s">
        <v>43</v>
      </c>
      <c r="O122" s="44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AR122" s="21" t="s">
        <v>183</v>
      </c>
      <c r="AT122" s="21" t="s">
        <v>166</v>
      </c>
      <c r="AU122" s="21" t="s">
        <v>82</v>
      </c>
      <c r="AY122" s="21" t="s">
        <v>164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21" t="s">
        <v>80</v>
      </c>
      <c r="BK122" s="229">
        <f>ROUND(I122*H122,2)</f>
        <v>0</v>
      </c>
      <c r="BL122" s="21" t="s">
        <v>183</v>
      </c>
      <c r="BM122" s="21" t="s">
        <v>943</v>
      </c>
    </row>
    <row r="123" s="1" customFormat="1" ht="16.5" customHeight="1">
      <c r="B123" s="43"/>
      <c r="C123" s="241" t="s">
        <v>282</v>
      </c>
      <c r="D123" s="241" t="s">
        <v>225</v>
      </c>
      <c r="E123" s="242" t="s">
        <v>455</v>
      </c>
      <c r="F123" s="243" t="s">
        <v>456</v>
      </c>
      <c r="G123" s="244" t="s">
        <v>285</v>
      </c>
      <c r="H123" s="245">
        <v>0.125</v>
      </c>
      <c r="I123" s="246"/>
      <c r="J123" s="247">
        <f>ROUND(I123*H123,2)</f>
        <v>0</v>
      </c>
      <c r="K123" s="243" t="s">
        <v>170</v>
      </c>
      <c r="L123" s="248"/>
      <c r="M123" s="249" t="s">
        <v>21</v>
      </c>
      <c r="N123" s="250" t="s">
        <v>43</v>
      </c>
      <c r="O123" s="44"/>
      <c r="P123" s="227">
        <f>O123*H123</f>
        <v>0</v>
      </c>
      <c r="Q123" s="227">
        <v>0.001</v>
      </c>
      <c r="R123" s="227">
        <f>Q123*H123</f>
        <v>0.000125</v>
      </c>
      <c r="S123" s="227">
        <v>0</v>
      </c>
      <c r="T123" s="228">
        <f>S123*H123</f>
        <v>0</v>
      </c>
      <c r="AR123" s="21" t="s">
        <v>305</v>
      </c>
      <c r="AT123" s="21" t="s">
        <v>225</v>
      </c>
      <c r="AU123" s="21" t="s">
        <v>82</v>
      </c>
      <c r="AY123" s="21" t="s">
        <v>164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21" t="s">
        <v>80</v>
      </c>
      <c r="BK123" s="229">
        <f>ROUND(I123*H123,2)</f>
        <v>0</v>
      </c>
      <c r="BL123" s="21" t="s">
        <v>183</v>
      </c>
      <c r="BM123" s="21" t="s">
        <v>944</v>
      </c>
    </row>
    <row r="124" s="1" customFormat="1" ht="25.5" customHeight="1">
      <c r="B124" s="43"/>
      <c r="C124" s="218" t="s">
        <v>287</v>
      </c>
      <c r="D124" s="218" t="s">
        <v>166</v>
      </c>
      <c r="E124" s="219" t="s">
        <v>459</v>
      </c>
      <c r="F124" s="220" t="s">
        <v>460</v>
      </c>
      <c r="G124" s="221" t="s">
        <v>169</v>
      </c>
      <c r="H124" s="222">
        <v>8</v>
      </c>
      <c r="I124" s="223"/>
      <c r="J124" s="224">
        <f>ROUND(I124*H124,2)</f>
        <v>0</v>
      </c>
      <c r="K124" s="220" t="s">
        <v>21</v>
      </c>
      <c r="L124" s="69"/>
      <c r="M124" s="225" t="s">
        <v>21</v>
      </c>
      <c r="N124" s="226" t="s">
        <v>43</v>
      </c>
      <c r="O124" s="44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AR124" s="21" t="s">
        <v>183</v>
      </c>
      <c r="AT124" s="21" t="s">
        <v>166</v>
      </c>
      <c r="AU124" s="21" t="s">
        <v>82</v>
      </c>
      <c r="AY124" s="21" t="s">
        <v>164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21" t="s">
        <v>80</v>
      </c>
      <c r="BK124" s="229">
        <f>ROUND(I124*H124,2)</f>
        <v>0</v>
      </c>
      <c r="BL124" s="21" t="s">
        <v>183</v>
      </c>
      <c r="BM124" s="21" t="s">
        <v>945</v>
      </c>
    </row>
    <row r="125" s="1" customFormat="1" ht="38.25" customHeight="1">
      <c r="B125" s="43"/>
      <c r="C125" s="241" t="s">
        <v>291</v>
      </c>
      <c r="D125" s="241" t="s">
        <v>225</v>
      </c>
      <c r="E125" s="242" t="s">
        <v>463</v>
      </c>
      <c r="F125" s="243" t="s">
        <v>464</v>
      </c>
      <c r="G125" s="244" t="s">
        <v>263</v>
      </c>
      <c r="H125" s="245">
        <v>8</v>
      </c>
      <c r="I125" s="246"/>
      <c r="J125" s="247">
        <f>ROUND(I125*H125,2)</f>
        <v>0</v>
      </c>
      <c r="K125" s="243" t="s">
        <v>21</v>
      </c>
      <c r="L125" s="248"/>
      <c r="M125" s="249" t="s">
        <v>21</v>
      </c>
      <c r="N125" s="250" t="s">
        <v>43</v>
      </c>
      <c r="O125" s="44"/>
      <c r="P125" s="227">
        <f>O125*H125</f>
        <v>0</v>
      </c>
      <c r="Q125" s="227">
        <v>0.001</v>
      </c>
      <c r="R125" s="227">
        <f>Q125*H125</f>
        <v>0.0080000000000000002</v>
      </c>
      <c r="S125" s="227">
        <v>0</v>
      </c>
      <c r="T125" s="228">
        <f>S125*H125</f>
        <v>0</v>
      </c>
      <c r="AR125" s="21" t="s">
        <v>305</v>
      </c>
      <c r="AT125" s="21" t="s">
        <v>225</v>
      </c>
      <c r="AU125" s="21" t="s">
        <v>82</v>
      </c>
      <c r="AY125" s="21" t="s">
        <v>164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21" t="s">
        <v>80</v>
      </c>
      <c r="BK125" s="229">
        <f>ROUND(I125*H125,2)</f>
        <v>0</v>
      </c>
      <c r="BL125" s="21" t="s">
        <v>183</v>
      </c>
      <c r="BM125" s="21" t="s">
        <v>946</v>
      </c>
    </row>
    <row r="126" s="1" customFormat="1" ht="16.5" customHeight="1">
      <c r="B126" s="43"/>
      <c r="C126" s="218" t="s">
        <v>295</v>
      </c>
      <c r="D126" s="218" t="s">
        <v>166</v>
      </c>
      <c r="E126" s="219" t="s">
        <v>471</v>
      </c>
      <c r="F126" s="220" t="s">
        <v>472</v>
      </c>
      <c r="G126" s="221" t="s">
        <v>258</v>
      </c>
      <c r="H126" s="222">
        <v>37.780000000000001</v>
      </c>
      <c r="I126" s="223"/>
      <c r="J126" s="224">
        <f>ROUND(I126*H126,2)</f>
        <v>0</v>
      </c>
      <c r="K126" s="220" t="s">
        <v>21</v>
      </c>
      <c r="L126" s="69"/>
      <c r="M126" s="225" t="s">
        <v>21</v>
      </c>
      <c r="N126" s="226" t="s">
        <v>43</v>
      </c>
      <c r="O126" s="44"/>
      <c r="P126" s="227">
        <f>O126*H126</f>
        <v>0</v>
      </c>
      <c r="Q126" s="227">
        <v>0.001</v>
      </c>
      <c r="R126" s="227">
        <f>Q126*H126</f>
        <v>0.037780000000000001</v>
      </c>
      <c r="S126" s="227">
        <v>0</v>
      </c>
      <c r="T126" s="228">
        <f>S126*H126</f>
        <v>0</v>
      </c>
      <c r="AR126" s="21" t="s">
        <v>183</v>
      </c>
      <c r="AT126" s="21" t="s">
        <v>166</v>
      </c>
      <c r="AU126" s="21" t="s">
        <v>82</v>
      </c>
      <c r="AY126" s="21" t="s">
        <v>164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21" t="s">
        <v>80</v>
      </c>
      <c r="BK126" s="229">
        <f>ROUND(I126*H126,2)</f>
        <v>0</v>
      </c>
      <c r="BL126" s="21" t="s">
        <v>183</v>
      </c>
      <c r="BM126" s="21" t="s">
        <v>947</v>
      </c>
    </row>
    <row r="127" s="1" customFormat="1" ht="16.5" customHeight="1">
      <c r="B127" s="43"/>
      <c r="C127" s="241" t="s">
        <v>299</v>
      </c>
      <c r="D127" s="241" t="s">
        <v>225</v>
      </c>
      <c r="E127" s="242" t="s">
        <v>475</v>
      </c>
      <c r="F127" s="243" t="s">
        <v>476</v>
      </c>
      <c r="G127" s="244" t="s">
        <v>258</v>
      </c>
      <c r="H127" s="245">
        <v>41.558</v>
      </c>
      <c r="I127" s="246"/>
      <c r="J127" s="247">
        <f>ROUND(I127*H127,2)</f>
        <v>0</v>
      </c>
      <c r="K127" s="243" t="s">
        <v>170</v>
      </c>
      <c r="L127" s="248"/>
      <c r="M127" s="249" t="s">
        <v>21</v>
      </c>
      <c r="N127" s="250" t="s">
        <v>43</v>
      </c>
      <c r="O127" s="44"/>
      <c r="P127" s="227">
        <f>O127*H127</f>
        <v>0</v>
      </c>
      <c r="Q127" s="227">
        <v>0.00018000000000000001</v>
      </c>
      <c r="R127" s="227">
        <f>Q127*H127</f>
        <v>0.0074804400000000005</v>
      </c>
      <c r="S127" s="227">
        <v>0</v>
      </c>
      <c r="T127" s="228">
        <f>S127*H127</f>
        <v>0</v>
      </c>
      <c r="AR127" s="21" t="s">
        <v>305</v>
      </c>
      <c r="AT127" s="21" t="s">
        <v>225</v>
      </c>
      <c r="AU127" s="21" t="s">
        <v>82</v>
      </c>
      <c r="AY127" s="21" t="s">
        <v>164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21" t="s">
        <v>80</v>
      </c>
      <c r="BK127" s="229">
        <f>ROUND(I127*H127,2)</f>
        <v>0</v>
      </c>
      <c r="BL127" s="21" t="s">
        <v>183</v>
      </c>
      <c r="BM127" s="21" t="s">
        <v>948</v>
      </c>
    </row>
    <row r="128" s="11" customFormat="1">
      <c r="B128" s="230"/>
      <c r="C128" s="231"/>
      <c r="D128" s="232" t="s">
        <v>204</v>
      </c>
      <c r="E128" s="231"/>
      <c r="F128" s="233" t="s">
        <v>949</v>
      </c>
      <c r="G128" s="231"/>
      <c r="H128" s="234">
        <v>41.558</v>
      </c>
      <c r="I128" s="235"/>
      <c r="J128" s="231"/>
      <c r="K128" s="231"/>
      <c r="L128" s="236"/>
      <c r="M128" s="237"/>
      <c r="N128" s="238"/>
      <c r="O128" s="238"/>
      <c r="P128" s="238"/>
      <c r="Q128" s="238"/>
      <c r="R128" s="238"/>
      <c r="S128" s="238"/>
      <c r="T128" s="239"/>
      <c r="AT128" s="240" t="s">
        <v>204</v>
      </c>
      <c r="AU128" s="240" t="s">
        <v>82</v>
      </c>
      <c r="AV128" s="11" t="s">
        <v>82</v>
      </c>
      <c r="AW128" s="11" t="s">
        <v>6</v>
      </c>
      <c r="AX128" s="11" t="s">
        <v>80</v>
      </c>
      <c r="AY128" s="240" t="s">
        <v>164</v>
      </c>
    </row>
    <row r="129" s="1" customFormat="1" ht="38.25" customHeight="1">
      <c r="B129" s="43"/>
      <c r="C129" s="218" t="s">
        <v>305</v>
      </c>
      <c r="D129" s="218" t="s">
        <v>166</v>
      </c>
      <c r="E129" s="219" t="s">
        <v>480</v>
      </c>
      <c r="F129" s="220" t="s">
        <v>481</v>
      </c>
      <c r="G129" s="221" t="s">
        <v>219</v>
      </c>
      <c r="H129" s="222">
        <v>0.052999999999999998</v>
      </c>
      <c r="I129" s="223"/>
      <c r="J129" s="224">
        <f>ROUND(I129*H129,2)</f>
        <v>0</v>
      </c>
      <c r="K129" s="220" t="s">
        <v>170</v>
      </c>
      <c r="L129" s="69"/>
      <c r="M129" s="225" t="s">
        <v>21</v>
      </c>
      <c r="N129" s="226" t="s">
        <v>43</v>
      </c>
      <c r="O129" s="44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AR129" s="21" t="s">
        <v>183</v>
      </c>
      <c r="AT129" s="21" t="s">
        <v>166</v>
      </c>
      <c r="AU129" s="21" t="s">
        <v>82</v>
      </c>
      <c r="AY129" s="21" t="s">
        <v>164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21" t="s">
        <v>80</v>
      </c>
      <c r="BK129" s="229">
        <f>ROUND(I129*H129,2)</f>
        <v>0</v>
      </c>
      <c r="BL129" s="21" t="s">
        <v>183</v>
      </c>
      <c r="BM129" s="21" t="s">
        <v>950</v>
      </c>
    </row>
    <row r="130" s="1" customFormat="1" ht="38.25" customHeight="1">
      <c r="B130" s="43"/>
      <c r="C130" s="218" t="s">
        <v>309</v>
      </c>
      <c r="D130" s="218" t="s">
        <v>166</v>
      </c>
      <c r="E130" s="219" t="s">
        <v>484</v>
      </c>
      <c r="F130" s="220" t="s">
        <v>485</v>
      </c>
      <c r="G130" s="221" t="s">
        <v>219</v>
      </c>
      <c r="H130" s="222">
        <v>0.052999999999999998</v>
      </c>
      <c r="I130" s="223"/>
      <c r="J130" s="224">
        <f>ROUND(I130*H130,2)</f>
        <v>0</v>
      </c>
      <c r="K130" s="220" t="s">
        <v>170</v>
      </c>
      <c r="L130" s="69"/>
      <c r="M130" s="225" t="s">
        <v>21</v>
      </c>
      <c r="N130" s="226" t="s">
        <v>43</v>
      </c>
      <c r="O130" s="44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AR130" s="21" t="s">
        <v>183</v>
      </c>
      <c r="AT130" s="21" t="s">
        <v>166</v>
      </c>
      <c r="AU130" s="21" t="s">
        <v>82</v>
      </c>
      <c r="AY130" s="21" t="s">
        <v>164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21" t="s">
        <v>80</v>
      </c>
      <c r="BK130" s="229">
        <f>ROUND(I130*H130,2)</f>
        <v>0</v>
      </c>
      <c r="BL130" s="21" t="s">
        <v>183</v>
      </c>
      <c r="BM130" s="21" t="s">
        <v>951</v>
      </c>
    </row>
    <row r="131" s="10" customFormat="1" ht="29.88" customHeight="1">
      <c r="B131" s="202"/>
      <c r="C131" s="203"/>
      <c r="D131" s="204" t="s">
        <v>71</v>
      </c>
      <c r="E131" s="216" t="s">
        <v>505</v>
      </c>
      <c r="F131" s="216" t="s">
        <v>506</v>
      </c>
      <c r="G131" s="203"/>
      <c r="H131" s="203"/>
      <c r="I131" s="206"/>
      <c r="J131" s="217">
        <f>BK131</f>
        <v>0</v>
      </c>
      <c r="K131" s="203"/>
      <c r="L131" s="208"/>
      <c r="M131" s="209"/>
      <c r="N131" s="210"/>
      <c r="O131" s="210"/>
      <c r="P131" s="211">
        <f>SUM(P132:P145)</f>
        <v>0</v>
      </c>
      <c r="Q131" s="210"/>
      <c r="R131" s="211">
        <f>SUM(R132:R145)</f>
        <v>0.076759999999999995</v>
      </c>
      <c r="S131" s="210"/>
      <c r="T131" s="212">
        <f>SUM(T132:T145)</f>
        <v>0</v>
      </c>
      <c r="AR131" s="213" t="s">
        <v>82</v>
      </c>
      <c r="AT131" s="214" t="s">
        <v>71</v>
      </c>
      <c r="AU131" s="214" t="s">
        <v>80</v>
      </c>
      <c r="AY131" s="213" t="s">
        <v>164</v>
      </c>
      <c r="BK131" s="215">
        <f>SUM(BK132:BK145)</f>
        <v>0</v>
      </c>
    </row>
    <row r="132" s="1" customFormat="1" ht="16.5" customHeight="1">
      <c r="B132" s="43"/>
      <c r="C132" s="218" t="s">
        <v>314</v>
      </c>
      <c r="D132" s="218" t="s">
        <v>166</v>
      </c>
      <c r="E132" s="219" t="s">
        <v>508</v>
      </c>
      <c r="F132" s="220" t="s">
        <v>509</v>
      </c>
      <c r="G132" s="221" t="s">
        <v>169</v>
      </c>
      <c r="H132" s="222">
        <v>8</v>
      </c>
      <c r="I132" s="223"/>
      <c r="J132" s="224">
        <f>ROUND(I132*H132,2)</f>
        <v>0</v>
      </c>
      <c r="K132" s="220" t="s">
        <v>170</v>
      </c>
      <c r="L132" s="69"/>
      <c r="M132" s="225" t="s">
        <v>21</v>
      </c>
      <c r="N132" s="226" t="s">
        <v>43</v>
      </c>
      <c r="O132" s="44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AR132" s="21" t="s">
        <v>183</v>
      </c>
      <c r="AT132" s="21" t="s">
        <v>166</v>
      </c>
      <c r="AU132" s="21" t="s">
        <v>82</v>
      </c>
      <c r="AY132" s="21" t="s">
        <v>164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21" t="s">
        <v>80</v>
      </c>
      <c r="BK132" s="229">
        <f>ROUND(I132*H132,2)</f>
        <v>0</v>
      </c>
      <c r="BL132" s="21" t="s">
        <v>183</v>
      </c>
      <c r="BM132" s="21" t="s">
        <v>952</v>
      </c>
    </row>
    <row r="133" s="1" customFormat="1" ht="16.5" customHeight="1">
      <c r="B133" s="43"/>
      <c r="C133" s="218" t="s">
        <v>319</v>
      </c>
      <c r="D133" s="218" t="s">
        <v>166</v>
      </c>
      <c r="E133" s="219" t="s">
        <v>512</v>
      </c>
      <c r="F133" s="220" t="s">
        <v>513</v>
      </c>
      <c r="G133" s="221" t="s">
        <v>169</v>
      </c>
      <c r="H133" s="222">
        <v>8</v>
      </c>
      <c r="I133" s="223"/>
      <c r="J133" s="224">
        <f>ROUND(I133*H133,2)</f>
        <v>0</v>
      </c>
      <c r="K133" s="220" t="s">
        <v>170</v>
      </c>
      <c r="L133" s="69"/>
      <c r="M133" s="225" t="s">
        <v>21</v>
      </c>
      <c r="N133" s="226" t="s">
        <v>43</v>
      </c>
      <c r="O133" s="44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AR133" s="21" t="s">
        <v>183</v>
      </c>
      <c r="AT133" s="21" t="s">
        <v>166</v>
      </c>
      <c r="AU133" s="21" t="s">
        <v>82</v>
      </c>
      <c r="AY133" s="21" t="s">
        <v>164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21" t="s">
        <v>80</v>
      </c>
      <c r="BK133" s="229">
        <f>ROUND(I133*H133,2)</f>
        <v>0</v>
      </c>
      <c r="BL133" s="21" t="s">
        <v>183</v>
      </c>
      <c r="BM133" s="21" t="s">
        <v>953</v>
      </c>
    </row>
    <row r="134" s="1" customFormat="1" ht="25.5" customHeight="1">
      <c r="B134" s="43"/>
      <c r="C134" s="218" t="s">
        <v>325</v>
      </c>
      <c r="D134" s="218" t="s">
        <v>166</v>
      </c>
      <c r="E134" s="219" t="s">
        <v>516</v>
      </c>
      <c r="F134" s="220" t="s">
        <v>517</v>
      </c>
      <c r="G134" s="221" t="s">
        <v>169</v>
      </c>
      <c r="H134" s="222">
        <v>8</v>
      </c>
      <c r="I134" s="223"/>
      <c r="J134" s="224">
        <f>ROUND(I134*H134,2)</f>
        <v>0</v>
      </c>
      <c r="K134" s="220" t="s">
        <v>170</v>
      </c>
      <c r="L134" s="69"/>
      <c r="M134" s="225" t="s">
        <v>21</v>
      </c>
      <c r="N134" s="226" t="s">
        <v>43</v>
      </c>
      <c r="O134" s="44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AR134" s="21" t="s">
        <v>183</v>
      </c>
      <c r="AT134" s="21" t="s">
        <v>166</v>
      </c>
      <c r="AU134" s="21" t="s">
        <v>82</v>
      </c>
      <c r="AY134" s="21" t="s">
        <v>164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21" t="s">
        <v>80</v>
      </c>
      <c r="BK134" s="229">
        <f>ROUND(I134*H134,2)</f>
        <v>0</v>
      </c>
      <c r="BL134" s="21" t="s">
        <v>183</v>
      </c>
      <c r="BM134" s="21" t="s">
        <v>954</v>
      </c>
    </row>
    <row r="135" s="1" customFormat="1" ht="16.5" customHeight="1">
      <c r="B135" s="43"/>
      <c r="C135" s="241" t="s">
        <v>329</v>
      </c>
      <c r="D135" s="241" t="s">
        <v>225</v>
      </c>
      <c r="E135" s="242" t="s">
        <v>520</v>
      </c>
      <c r="F135" s="243" t="s">
        <v>521</v>
      </c>
      <c r="G135" s="244" t="s">
        <v>285</v>
      </c>
      <c r="H135" s="245">
        <v>4.7999999999999998</v>
      </c>
      <c r="I135" s="246"/>
      <c r="J135" s="247">
        <f>ROUND(I135*H135,2)</f>
        <v>0</v>
      </c>
      <c r="K135" s="243" t="s">
        <v>21</v>
      </c>
      <c r="L135" s="248"/>
      <c r="M135" s="249" t="s">
        <v>21</v>
      </c>
      <c r="N135" s="250" t="s">
        <v>43</v>
      </c>
      <c r="O135" s="44"/>
      <c r="P135" s="227">
        <f>O135*H135</f>
        <v>0</v>
      </c>
      <c r="Q135" s="227">
        <v>0.001</v>
      </c>
      <c r="R135" s="227">
        <f>Q135*H135</f>
        <v>0.0047999999999999996</v>
      </c>
      <c r="S135" s="227">
        <v>0</v>
      </c>
      <c r="T135" s="228">
        <f>S135*H135</f>
        <v>0</v>
      </c>
      <c r="AR135" s="21" t="s">
        <v>305</v>
      </c>
      <c r="AT135" s="21" t="s">
        <v>225</v>
      </c>
      <c r="AU135" s="21" t="s">
        <v>82</v>
      </c>
      <c r="AY135" s="21" t="s">
        <v>164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21" t="s">
        <v>80</v>
      </c>
      <c r="BK135" s="229">
        <f>ROUND(I135*H135,2)</f>
        <v>0</v>
      </c>
      <c r="BL135" s="21" t="s">
        <v>183</v>
      </c>
      <c r="BM135" s="21" t="s">
        <v>955</v>
      </c>
    </row>
    <row r="136" s="1" customFormat="1" ht="25.5" customHeight="1">
      <c r="B136" s="43"/>
      <c r="C136" s="218" t="s">
        <v>336</v>
      </c>
      <c r="D136" s="218" t="s">
        <v>166</v>
      </c>
      <c r="E136" s="219" t="s">
        <v>516</v>
      </c>
      <c r="F136" s="220" t="s">
        <v>517</v>
      </c>
      <c r="G136" s="221" t="s">
        <v>169</v>
      </c>
      <c r="H136" s="222">
        <v>0.59999999999999998</v>
      </c>
      <c r="I136" s="223"/>
      <c r="J136" s="224">
        <f>ROUND(I136*H136,2)</f>
        <v>0</v>
      </c>
      <c r="K136" s="220" t="s">
        <v>170</v>
      </c>
      <c r="L136" s="69"/>
      <c r="M136" s="225" t="s">
        <v>21</v>
      </c>
      <c r="N136" s="226" t="s">
        <v>43</v>
      </c>
      <c r="O136" s="44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AR136" s="21" t="s">
        <v>183</v>
      </c>
      <c r="AT136" s="21" t="s">
        <v>166</v>
      </c>
      <c r="AU136" s="21" t="s">
        <v>82</v>
      </c>
      <c r="AY136" s="21" t="s">
        <v>164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21" t="s">
        <v>80</v>
      </c>
      <c r="BK136" s="229">
        <f>ROUND(I136*H136,2)</f>
        <v>0</v>
      </c>
      <c r="BL136" s="21" t="s">
        <v>183</v>
      </c>
      <c r="BM136" s="21" t="s">
        <v>956</v>
      </c>
    </row>
    <row r="137" s="1" customFormat="1" ht="16.5" customHeight="1">
      <c r="B137" s="43"/>
      <c r="C137" s="241" t="s">
        <v>340</v>
      </c>
      <c r="D137" s="241" t="s">
        <v>225</v>
      </c>
      <c r="E137" s="242" t="s">
        <v>520</v>
      </c>
      <c r="F137" s="243" t="s">
        <v>521</v>
      </c>
      <c r="G137" s="244" t="s">
        <v>285</v>
      </c>
      <c r="H137" s="245">
        <v>0.35999999999999999</v>
      </c>
      <c r="I137" s="246"/>
      <c r="J137" s="247">
        <f>ROUND(I137*H137,2)</f>
        <v>0</v>
      </c>
      <c r="K137" s="243" t="s">
        <v>21</v>
      </c>
      <c r="L137" s="248"/>
      <c r="M137" s="249" t="s">
        <v>21</v>
      </c>
      <c r="N137" s="250" t="s">
        <v>43</v>
      </c>
      <c r="O137" s="44"/>
      <c r="P137" s="227">
        <f>O137*H137</f>
        <v>0</v>
      </c>
      <c r="Q137" s="227">
        <v>0.001</v>
      </c>
      <c r="R137" s="227">
        <f>Q137*H137</f>
        <v>0.00035999999999999997</v>
      </c>
      <c r="S137" s="227">
        <v>0</v>
      </c>
      <c r="T137" s="228">
        <f>S137*H137</f>
        <v>0</v>
      </c>
      <c r="AR137" s="21" t="s">
        <v>305</v>
      </c>
      <c r="AT137" s="21" t="s">
        <v>225</v>
      </c>
      <c r="AU137" s="21" t="s">
        <v>82</v>
      </c>
      <c r="AY137" s="21" t="s">
        <v>164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21" t="s">
        <v>80</v>
      </c>
      <c r="BK137" s="229">
        <f>ROUND(I137*H137,2)</f>
        <v>0</v>
      </c>
      <c r="BL137" s="21" t="s">
        <v>183</v>
      </c>
      <c r="BM137" s="21" t="s">
        <v>957</v>
      </c>
    </row>
    <row r="138" s="1" customFormat="1" ht="25.5" customHeight="1">
      <c r="B138" s="43"/>
      <c r="C138" s="218" t="s">
        <v>344</v>
      </c>
      <c r="D138" s="218" t="s">
        <v>166</v>
      </c>
      <c r="E138" s="219" t="s">
        <v>524</v>
      </c>
      <c r="F138" s="220" t="s">
        <v>525</v>
      </c>
      <c r="G138" s="221" t="s">
        <v>169</v>
      </c>
      <c r="H138" s="222">
        <v>8</v>
      </c>
      <c r="I138" s="223"/>
      <c r="J138" s="224">
        <f>ROUND(I138*H138,2)</f>
        <v>0</v>
      </c>
      <c r="K138" s="220" t="s">
        <v>170</v>
      </c>
      <c r="L138" s="69"/>
      <c r="M138" s="225" t="s">
        <v>21</v>
      </c>
      <c r="N138" s="226" t="s">
        <v>43</v>
      </c>
      <c r="O138" s="44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AR138" s="21" t="s">
        <v>183</v>
      </c>
      <c r="AT138" s="21" t="s">
        <v>166</v>
      </c>
      <c r="AU138" s="21" t="s">
        <v>82</v>
      </c>
      <c r="AY138" s="21" t="s">
        <v>164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21" t="s">
        <v>80</v>
      </c>
      <c r="BK138" s="229">
        <f>ROUND(I138*H138,2)</f>
        <v>0</v>
      </c>
      <c r="BL138" s="21" t="s">
        <v>183</v>
      </c>
      <c r="BM138" s="21" t="s">
        <v>958</v>
      </c>
    </row>
    <row r="139" s="1" customFormat="1" ht="16.5" customHeight="1">
      <c r="B139" s="43"/>
      <c r="C139" s="241" t="s">
        <v>348</v>
      </c>
      <c r="D139" s="241" t="s">
        <v>225</v>
      </c>
      <c r="E139" s="242" t="s">
        <v>528</v>
      </c>
      <c r="F139" s="243" t="s">
        <v>529</v>
      </c>
      <c r="G139" s="244" t="s">
        <v>285</v>
      </c>
      <c r="H139" s="245">
        <v>48</v>
      </c>
      <c r="I139" s="246"/>
      <c r="J139" s="247">
        <f>ROUND(I139*H139,2)</f>
        <v>0</v>
      </c>
      <c r="K139" s="243" t="s">
        <v>21</v>
      </c>
      <c r="L139" s="248"/>
      <c r="M139" s="249" t="s">
        <v>21</v>
      </c>
      <c r="N139" s="250" t="s">
        <v>43</v>
      </c>
      <c r="O139" s="44"/>
      <c r="P139" s="227">
        <f>O139*H139</f>
        <v>0</v>
      </c>
      <c r="Q139" s="227">
        <v>0.001</v>
      </c>
      <c r="R139" s="227">
        <f>Q139*H139</f>
        <v>0.048000000000000001</v>
      </c>
      <c r="S139" s="227">
        <v>0</v>
      </c>
      <c r="T139" s="228">
        <f>S139*H139</f>
        <v>0</v>
      </c>
      <c r="AR139" s="21" t="s">
        <v>305</v>
      </c>
      <c r="AT139" s="21" t="s">
        <v>225</v>
      </c>
      <c r="AU139" s="21" t="s">
        <v>82</v>
      </c>
      <c r="AY139" s="21" t="s">
        <v>164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21" t="s">
        <v>80</v>
      </c>
      <c r="BK139" s="229">
        <f>ROUND(I139*H139,2)</f>
        <v>0</v>
      </c>
      <c r="BL139" s="21" t="s">
        <v>183</v>
      </c>
      <c r="BM139" s="21" t="s">
        <v>959</v>
      </c>
    </row>
    <row r="140" s="1" customFormat="1" ht="25.5" customHeight="1">
      <c r="B140" s="43"/>
      <c r="C140" s="218" t="s">
        <v>352</v>
      </c>
      <c r="D140" s="218" t="s">
        <v>166</v>
      </c>
      <c r="E140" s="219" t="s">
        <v>524</v>
      </c>
      <c r="F140" s="220" t="s">
        <v>525</v>
      </c>
      <c r="G140" s="221" t="s">
        <v>169</v>
      </c>
      <c r="H140" s="222">
        <v>0.59999999999999998</v>
      </c>
      <c r="I140" s="223"/>
      <c r="J140" s="224">
        <f>ROUND(I140*H140,2)</f>
        <v>0</v>
      </c>
      <c r="K140" s="220" t="s">
        <v>170</v>
      </c>
      <c r="L140" s="69"/>
      <c r="M140" s="225" t="s">
        <v>21</v>
      </c>
      <c r="N140" s="226" t="s">
        <v>43</v>
      </c>
      <c r="O140" s="44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AR140" s="21" t="s">
        <v>183</v>
      </c>
      <c r="AT140" s="21" t="s">
        <v>166</v>
      </c>
      <c r="AU140" s="21" t="s">
        <v>82</v>
      </c>
      <c r="AY140" s="21" t="s">
        <v>164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21" t="s">
        <v>80</v>
      </c>
      <c r="BK140" s="229">
        <f>ROUND(I140*H140,2)</f>
        <v>0</v>
      </c>
      <c r="BL140" s="21" t="s">
        <v>183</v>
      </c>
      <c r="BM140" s="21" t="s">
        <v>960</v>
      </c>
    </row>
    <row r="141" s="1" customFormat="1" ht="16.5" customHeight="1">
      <c r="B141" s="43"/>
      <c r="C141" s="241" t="s">
        <v>358</v>
      </c>
      <c r="D141" s="241" t="s">
        <v>225</v>
      </c>
      <c r="E141" s="242" t="s">
        <v>528</v>
      </c>
      <c r="F141" s="243" t="s">
        <v>529</v>
      </c>
      <c r="G141" s="244" t="s">
        <v>285</v>
      </c>
      <c r="H141" s="245">
        <v>3.6000000000000001</v>
      </c>
      <c r="I141" s="246"/>
      <c r="J141" s="247">
        <f>ROUND(I141*H141,2)</f>
        <v>0</v>
      </c>
      <c r="K141" s="243" t="s">
        <v>21</v>
      </c>
      <c r="L141" s="248"/>
      <c r="M141" s="249" t="s">
        <v>21</v>
      </c>
      <c r="N141" s="250" t="s">
        <v>43</v>
      </c>
      <c r="O141" s="44"/>
      <c r="P141" s="227">
        <f>O141*H141</f>
        <v>0</v>
      </c>
      <c r="Q141" s="227">
        <v>0.001</v>
      </c>
      <c r="R141" s="227">
        <f>Q141*H141</f>
        <v>0.0036000000000000003</v>
      </c>
      <c r="S141" s="227">
        <v>0</v>
      </c>
      <c r="T141" s="228">
        <f>S141*H141</f>
        <v>0</v>
      </c>
      <c r="AR141" s="21" t="s">
        <v>305</v>
      </c>
      <c r="AT141" s="21" t="s">
        <v>225</v>
      </c>
      <c r="AU141" s="21" t="s">
        <v>82</v>
      </c>
      <c r="AY141" s="21" t="s">
        <v>164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21" t="s">
        <v>80</v>
      </c>
      <c r="BK141" s="229">
        <f>ROUND(I141*H141,2)</f>
        <v>0</v>
      </c>
      <c r="BL141" s="21" t="s">
        <v>183</v>
      </c>
      <c r="BM141" s="21" t="s">
        <v>961</v>
      </c>
    </row>
    <row r="142" s="1" customFormat="1" ht="38.25" customHeight="1">
      <c r="B142" s="43"/>
      <c r="C142" s="218" t="s">
        <v>362</v>
      </c>
      <c r="D142" s="218" t="s">
        <v>166</v>
      </c>
      <c r="E142" s="219" t="s">
        <v>532</v>
      </c>
      <c r="F142" s="220" t="s">
        <v>533</v>
      </c>
      <c r="G142" s="221" t="s">
        <v>169</v>
      </c>
      <c r="H142" s="222">
        <v>8</v>
      </c>
      <c r="I142" s="223"/>
      <c r="J142" s="224">
        <f>ROUND(I142*H142,2)</f>
        <v>0</v>
      </c>
      <c r="K142" s="220" t="s">
        <v>170</v>
      </c>
      <c r="L142" s="69"/>
      <c r="M142" s="225" t="s">
        <v>21</v>
      </c>
      <c r="N142" s="226" t="s">
        <v>43</v>
      </c>
      <c r="O142" s="44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AR142" s="21" t="s">
        <v>183</v>
      </c>
      <c r="AT142" s="21" t="s">
        <v>166</v>
      </c>
      <c r="AU142" s="21" t="s">
        <v>82</v>
      </c>
      <c r="AY142" s="21" t="s">
        <v>164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21" t="s">
        <v>80</v>
      </c>
      <c r="BK142" s="229">
        <f>ROUND(I142*H142,2)</f>
        <v>0</v>
      </c>
      <c r="BL142" s="21" t="s">
        <v>183</v>
      </c>
      <c r="BM142" s="21" t="s">
        <v>962</v>
      </c>
    </row>
    <row r="143" s="1" customFormat="1" ht="38.25" customHeight="1">
      <c r="B143" s="43"/>
      <c r="C143" s="241" t="s">
        <v>368</v>
      </c>
      <c r="D143" s="241" t="s">
        <v>225</v>
      </c>
      <c r="E143" s="242" t="s">
        <v>536</v>
      </c>
      <c r="F143" s="243" t="s">
        <v>537</v>
      </c>
      <c r="G143" s="244" t="s">
        <v>285</v>
      </c>
      <c r="H143" s="245">
        <v>20</v>
      </c>
      <c r="I143" s="246"/>
      <c r="J143" s="247">
        <f>ROUND(I143*H143,2)</f>
        <v>0</v>
      </c>
      <c r="K143" s="243" t="s">
        <v>21</v>
      </c>
      <c r="L143" s="248"/>
      <c r="M143" s="249" t="s">
        <v>21</v>
      </c>
      <c r="N143" s="250" t="s">
        <v>43</v>
      </c>
      <c r="O143" s="44"/>
      <c r="P143" s="227">
        <f>O143*H143</f>
        <v>0</v>
      </c>
      <c r="Q143" s="227">
        <v>0.001</v>
      </c>
      <c r="R143" s="227">
        <f>Q143*H143</f>
        <v>0.02</v>
      </c>
      <c r="S143" s="227">
        <v>0</v>
      </c>
      <c r="T143" s="228">
        <f>S143*H143</f>
        <v>0</v>
      </c>
      <c r="AR143" s="21" t="s">
        <v>305</v>
      </c>
      <c r="AT143" s="21" t="s">
        <v>225</v>
      </c>
      <c r="AU143" s="21" t="s">
        <v>82</v>
      </c>
      <c r="AY143" s="21" t="s">
        <v>164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21" t="s">
        <v>80</v>
      </c>
      <c r="BK143" s="229">
        <f>ROUND(I143*H143,2)</f>
        <v>0</v>
      </c>
      <c r="BL143" s="21" t="s">
        <v>183</v>
      </c>
      <c r="BM143" s="21" t="s">
        <v>963</v>
      </c>
    </row>
    <row r="144" s="1" customFormat="1" ht="25.5" customHeight="1">
      <c r="B144" s="43"/>
      <c r="C144" s="218" t="s">
        <v>372</v>
      </c>
      <c r="D144" s="218" t="s">
        <v>166</v>
      </c>
      <c r="E144" s="219" t="s">
        <v>548</v>
      </c>
      <c r="F144" s="220" t="s">
        <v>549</v>
      </c>
      <c r="G144" s="221" t="s">
        <v>219</v>
      </c>
      <c r="H144" s="222">
        <v>0.076999999999999999</v>
      </c>
      <c r="I144" s="223"/>
      <c r="J144" s="224">
        <f>ROUND(I144*H144,2)</f>
        <v>0</v>
      </c>
      <c r="K144" s="220" t="s">
        <v>170</v>
      </c>
      <c r="L144" s="69"/>
      <c r="M144" s="225" t="s">
        <v>21</v>
      </c>
      <c r="N144" s="226" t="s">
        <v>43</v>
      </c>
      <c r="O144" s="44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AR144" s="21" t="s">
        <v>183</v>
      </c>
      <c r="AT144" s="21" t="s">
        <v>166</v>
      </c>
      <c r="AU144" s="21" t="s">
        <v>82</v>
      </c>
      <c r="AY144" s="21" t="s">
        <v>164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21" t="s">
        <v>80</v>
      </c>
      <c r="BK144" s="229">
        <f>ROUND(I144*H144,2)</f>
        <v>0</v>
      </c>
      <c r="BL144" s="21" t="s">
        <v>183</v>
      </c>
      <c r="BM144" s="21" t="s">
        <v>964</v>
      </c>
    </row>
    <row r="145" s="1" customFormat="1" ht="38.25" customHeight="1">
      <c r="B145" s="43"/>
      <c r="C145" s="218" t="s">
        <v>378</v>
      </c>
      <c r="D145" s="218" t="s">
        <v>166</v>
      </c>
      <c r="E145" s="219" t="s">
        <v>552</v>
      </c>
      <c r="F145" s="220" t="s">
        <v>553</v>
      </c>
      <c r="G145" s="221" t="s">
        <v>219</v>
      </c>
      <c r="H145" s="222">
        <v>0.076999999999999999</v>
      </c>
      <c r="I145" s="223"/>
      <c r="J145" s="224">
        <f>ROUND(I145*H145,2)</f>
        <v>0</v>
      </c>
      <c r="K145" s="220" t="s">
        <v>170</v>
      </c>
      <c r="L145" s="69"/>
      <c r="M145" s="225" t="s">
        <v>21</v>
      </c>
      <c r="N145" s="251" t="s">
        <v>43</v>
      </c>
      <c r="O145" s="252"/>
      <c r="P145" s="253">
        <f>O145*H145</f>
        <v>0</v>
      </c>
      <c r="Q145" s="253">
        <v>0</v>
      </c>
      <c r="R145" s="253">
        <f>Q145*H145</f>
        <v>0</v>
      </c>
      <c r="S145" s="253">
        <v>0</v>
      </c>
      <c r="T145" s="254">
        <f>S145*H145</f>
        <v>0</v>
      </c>
      <c r="AR145" s="21" t="s">
        <v>183</v>
      </c>
      <c r="AT145" s="21" t="s">
        <v>166</v>
      </c>
      <c r="AU145" s="21" t="s">
        <v>82</v>
      </c>
      <c r="AY145" s="21" t="s">
        <v>164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21" t="s">
        <v>80</v>
      </c>
      <c r="BK145" s="229">
        <f>ROUND(I145*H145,2)</f>
        <v>0</v>
      </c>
      <c r="BL145" s="21" t="s">
        <v>183</v>
      </c>
      <c r="BM145" s="21" t="s">
        <v>965</v>
      </c>
    </row>
    <row r="146" s="1" customFormat="1" ht="6.96" customHeight="1">
      <c r="B146" s="64"/>
      <c r="C146" s="65"/>
      <c r="D146" s="65"/>
      <c r="E146" s="65"/>
      <c r="F146" s="65"/>
      <c r="G146" s="65"/>
      <c r="H146" s="65"/>
      <c r="I146" s="163"/>
      <c r="J146" s="65"/>
      <c r="K146" s="65"/>
      <c r="L146" s="69"/>
    </row>
  </sheetData>
  <sheetProtection sheet="1" autoFilter="0" formatColumns="0" formatRows="0" objects="1" scenarios="1" spinCount="100000" saltValue="0VXNoyJCik9Zu1ciGwy0dfbCHqrt09OPAqt93hQkrvQhmBIiWcxHN/zCS8R8/x5W265CRNsTO5W7HRePsDLCrw==" hashValue="+9fKG+J0iwuvR5hHZ54VVKgjNz2bzt5fSBfaW0ipfyEcVd3GzGqjhXixPAm6VxRruJDBb7Nshd5ewnbE0cs1kw==" algorithmName="SHA-512" password="CC35"/>
  <autoFilter ref="C85:K145"/>
  <mergeCells count="10">
    <mergeCell ref="E7:H7"/>
    <mergeCell ref="E9:H9"/>
    <mergeCell ref="E24:H24"/>
    <mergeCell ref="E45:H45"/>
    <mergeCell ref="E47:H47"/>
    <mergeCell ref="J51:J52"/>
    <mergeCell ref="E76:H76"/>
    <mergeCell ref="E78:H78"/>
    <mergeCell ref="G1:H1"/>
    <mergeCell ref="L2:V2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3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34"/>
      <c r="C1" s="134"/>
      <c r="D1" s="135" t="s">
        <v>1</v>
      </c>
      <c r="E1" s="134"/>
      <c r="F1" s="136" t="s">
        <v>110</v>
      </c>
      <c r="G1" s="136" t="s">
        <v>111</v>
      </c>
      <c r="H1" s="136"/>
      <c r="I1" s="137"/>
      <c r="J1" s="136" t="s">
        <v>112</v>
      </c>
      <c r="K1" s="135" t="s">
        <v>113</v>
      </c>
      <c r="L1" s="136" t="s">
        <v>114</v>
      </c>
      <c r="M1" s="136"/>
      <c r="N1" s="136"/>
      <c r="O1" s="136"/>
      <c r="P1" s="136"/>
      <c r="Q1" s="136"/>
      <c r="R1" s="136"/>
      <c r="S1" s="136"/>
      <c r="T1" s="136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103</v>
      </c>
    </row>
    <row r="3" ht="6.96" customHeight="1">
      <c r="B3" s="22"/>
      <c r="C3" s="23"/>
      <c r="D3" s="23"/>
      <c r="E3" s="23"/>
      <c r="F3" s="23"/>
      <c r="G3" s="23"/>
      <c r="H3" s="23"/>
      <c r="I3" s="138"/>
      <c r="J3" s="23"/>
      <c r="K3" s="24"/>
      <c r="AT3" s="21" t="s">
        <v>82</v>
      </c>
    </row>
    <row r="4" ht="36.96" customHeight="1">
      <c r="B4" s="25"/>
      <c r="C4" s="26"/>
      <c r="D4" s="27" t="s">
        <v>115</v>
      </c>
      <c r="E4" s="26"/>
      <c r="F4" s="26"/>
      <c r="G4" s="26"/>
      <c r="H4" s="26"/>
      <c r="I4" s="139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39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39"/>
      <c r="J6" s="26"/>
      <c r="K6" s="28"/>
    </row>
    <row r="7" ht="16.5" customHeight="1">
      <c r="B7" s="25"/>
      <c r="C7" s="26"/>
      <c r="D7" s="26"/>
      <c r="E7" s="140" t="str">
        <f>'Rekapitulace stavby'!K6</f>
        <v>Oprava podlah v dílnách areálu TSS</v>
      </c>
      <c r="F7" s="37"/>
      <c r="G7" s="37"/>
      <c r="H7" s="37"/>
      <c r="I7" s="139"/>
      <c r="J7" s="26"/>
      <c r="K7" s="28"/>
    </row>
    <row r="8" s="1" customFormat="1">
      <c r="B8" s="43"/>
      <c r="C8" s="44"/>
      <c r="D8" s="37" t="s">
        <v>116</v>
      </c>
      <c r="E8" s="44"/>
      <c r="F8" s="44"/>
      <c r="G8" s="44"/>
      <c r="H8" s="44"/>
      <c r="I8" s="141"/>
      <c r="J8" s="44"/>
      <c r="K8" s="48"/>
    </row>
    <row r="9" s="1" customFormat="1" ht="36.96" customHeight="1">
      <c r="B9" s="43"/>
      <c r="C9" s="44"/>
      <c r="D9" s="44"/>
      <c r="E9" s="142" t="s">
        <v>966</v>
      </c>
      <c r="F9" s="44"/>
      <c r="G9" s="44"/>
      <c r="H9" s="44"/>
      <c r="I9" s="141"/>
      <c r="J9" s="44"/>
      <c r="K9" s="48"/>
    </row>
    <row r="10" s="1" customFormat="1">
      <c r="B10" s="43"/>
      <c r="C10" s="44"/>
      <c r="D10" s="44"/>
      <c r="E10" s="44"/>
      <c r="F10" s="44"/>
      <c r="G10" s="44"/>
      <c r="H10" s="44"/>
      <c r="I10" s="141"/>
      <c r="J10" s="44"/>
      <c r="K10" s="48"/>
    </row>
    <row r="11" s="1" customFormat="1" ht="14.4" customHeight="1">
      <c r="B11" s="43"/>
      <c r="C11" s="44"/>
      <c r="D11" s="37" t="s">
        <v>20</v>
      </c>
      <c r="E11" s="44"/>
      <c r="F11" s="32" t="s">
        <v>21</v>
      </c>
      <c r="G11" s="44"/>
      <c r="H11" s="44"/>
      <c r="I11" s="143" t="s">
        <v>22</v>
      </c>
      <c r="J11" s="32" t="s">
        <v>21</v>
      </c>
      <c r="K11" s="48"/>
    </row>
    <row r="12" s="1" customFormat="1" ht="14.4" customHeight="1">
      <c r="B12" s="43"/>
      <c r="C12" s="44"/>
      <c r="D12" s="37" t="s">
        <v>23</v>
      </c>
      <c r="E12" s="44"/>
      <c r="F12" s="32" t="s">
        <v>24</v>
      </c>
      <c r="G12" s="44"/>
      <c r="H12" s="44"/>
      <c r="I12" s="143" t="s">
        <v>25</v>
      </c>
      <c r="J12" s="144" t="str">
        <f>'Rekapitulace stavby'!AN8</f>
        <v>26. 7. 2017</v>
      </c>
      <c r="K12" s="48"/>
    </row>
    <row r="13" s="1" customFormat="1" ht="10.8" customHeight="1">
      <c r="B13" s="43"/>
      <c r="C13" s="44"/>
      <c r="D13" s="44"/>
      <c r="E13" s="44"/>
      <c r="F13" s="44"/>
      <c r="G13" s="44"/>
      <c r="H13" s="44"/>
      <c r="I13" s="141"/>
      <c r="J13" s="44"/>
      <c r="K13" s="48"/>
    </row>
    <row r="14" s="1" customFormat="1" ht="14.4" customHeight="1">
      <c r="B14" s="43"/>
      <c r="C14" s="44"/>
      <c r="D14" s="37" t="s">
        <v>27</v>
      </c>
      <c r="E14" s="44"/>
      <c r="F14" s="44"/>
      <c r="G14" s="44"/>
      <c r="H14" s="44"/>
      <c r="I14" s="143" t="s">
        <v>28</v>
      </c>
      <c r="J14" s="32" t="s">
        <v>21</v>
      </c>
      <c r="K14" s="48"/>
    </row>
    <row r="15" s="1" customFormat="1" ht="18" customHeight="1">
      <c r="B15" s="43"/>
      <c r="C15" s="44"/>
      <c r="D15" s="44"/>
      <c r="E15" s="32" t="s">
        <v>29</v>
      </c>
      <c r="F15" s="44"/>
      <c r="G15" s="44"/>
      <c r="H15" s="44"/>
      <c r="I15" s="143" t="s">
        <v>30</v>
      </c>
      <c r="J15" s="32" t="s">
        <v>21</v>
      </c>
      <c r="K15" s="48"/>
    </row>
    <row r="16" s="1" customFormat="1" ht="6.96" customHeight="1">
      <c r="B16" s="43"/>
      <c r="C16" s="44"/>
      <c r="D16" s="44"/>
      <c r="E16" s="44"/>
      <c r="F16" s="44"/>
      <c r="G16" s="44"/>
      <c r="H16" s="44"/>
      <c r="I16" s="141"/>
      <c r="J16" s="44"/>
      <c r="K16" s="48"/>
    </row>
    <row r="17" s="1" customFormat="1" ht="14.4" customHeight="1">
      <c r="B17" s="43"/>
      <c r="C17" s="44"/>
      <c r="D17" s="37" t="s">
        <v>31</v>
      </c>
      <c r="E17" s="44"/>
      <c r="F17" s="44"/>
      <c r="G17" s="44"/>
      <c r="H17" s="44"/>
      <c r="I17" s="143" t="s">
        <v>28</v>
      </c>
      <c r="J17" s="32" t="str">
        <f>IF('Rekapitulace stavby'!AN13="Vyplň údaj","",IF('Rekapitulace stavby'!AN13="","",'Rekapitulace stavby'!AN13))</f>
        <v/>
      </c>
      <c r="K17" s="48"/>
    </row>
    <row r="18" s="1" customFormat="1" ht="18" customHeight="1">
      <c r="B18" s="43"/>
      <c r="C18" s="44"/>
      <c r="D18" s="44"/>
      <c r="E18" s="32" t="str">
        <f>IF('Rekapitulace stavby'!E14="Vyplň údaj","",IF('Rekapitulace stavby'!E14="","",'Rekapitulace stavby'!E14))</f>
        <v/>
      </c>
      <c r="F18" s="44"/>
      <c r="G18" s="44"/>
      <c r="H18" s="44"/>
      <c r="I18" s="143" t="s">
        <v>30</v>
      </c>
      <c r="J18" s="32" t="str">
        <f>IF('Rekapitulace stavby'!AN14="Vyplň údaj","",IF('Rekapitulace stavby'!AN14="","",'Rekapitulace stavby'!AN14))</f>
        <v/>
      </c>
      <c r="K18" s="48"/>
    </row>
    <row r="19" s="1" customFormat="1" ht="6.96" customHeight="1">
      <c r="B19" s="43"/>
      <c r="C19" s="44"/>
      <c r="D19" s="44"/>
      <c r="E19" s="44"/>
      <c r="F19" s="44"/>
      <c r="G19" s="44"/>
      <c r="H19" s="44"/>
      <c r="I19" s="141"/>
      <c r="J19" s="44"/>
      <c r="K19" s="48"/>
    </row>
    <row r="20" s="1" customFormat="1" ht="14.4" customHeight="1">
      <c r="B20" s="43"/>
      <c r="C20" s="44"/>
      <c r="D20" s="37" t="s">
        <v>33</v>
      </c>
      <c r="E20" s="44"/>
      <c r="F20" s="44"/>
      <c r="G20" s="44"/>
      <c r="H20" s="44"/>
      <c r="I20" s="143" t="s">
        <v>28</v>
      </c>
      <c r="J20" s="32" t="s">
        <v>21</v>
      </c>
      <c r="K20" s="48"/>
    </row>
    <row r="21" s="1" customFormat="1" ht="18" customHeight="1">
      <c r="B21" s="43"/>
      <c r="C21" s="44"/>
      <c r="D21" s="44"/>
      <c r="E21" s="32" t="s">
        <v>34</v>
      </c>
      <c r="F21" s="44"/>
      <c r="G21" s="44"/>
      <c r="H21" s="44"/>
      <c r="I21" s="143" t="s">
        <v>30</v>
      </c>
      <c r="J21" s="32" t="s">
        <v>21</v>
      </c>
      <c r="K21" s="48"/>
    </row>
    <row r="22" s="1" customFormat="1" ht="6.96" customHeight="1">
      <c r="B22" s="43"/>
      <c r="C22" s="44"/>
      <c r="D22" s="44"/>
      <c r="E22" s="44"/>
      <c r="F22" s="44"/>
      <c r="G22" s="44"/>
      <c r="H22" s="44"/>
      <c r="I22" s="141"/>
      <c r="J22" s="44"/>
      <c r="K22" s="48"/>
    </row>
    <row r="23" s="1" customFormat="1" ht="14.4" customHeight="1">
      <c r="B23" s="43"/>
      <c r="C23" s="44"/>
      <c r="D23" s="37" t="s">
        <v>36</v>
      </c>
      <c r="E23" s="44"/>
      <c r="F23" s="44"/>
      <c r="G23" s="44"/>
      <c r="H23" s="44"/>
      <c r="I23" s="141"/>
      <c r="J23" s="44"/>
      <c r="K23" s="48"/>
    </row>
    <row r="24" s="6" customFormat="1" ht="16.5" customHeight="1">
      <c r="B24" s="145"/>
      <c r="C24" s="146"/>
      <c r="D24" s="146"/>
      <c r="E24" s="41" t="s">
        <v>21</v>
      </c>
      <c r="F24" s="41"/>
      <c r="G24" s="41"/>
      <c r="H24" s="41"/>
      <c r="I24" s="147"/>
      <c r="J24" s="146"/>
      <c r="K24" s="148"/>
    </row>
    <row r="25" s="1" customFormat="1" ht="6.96" customHeight="1">
      <c r="B25" s="43"/>
      <c r="C25" s="44"/>
      <c r="D25" s="44"/>
      <c r="E25" s="44"/>
      <c r="F25" s="44"/>
      <c r="G25" s="44"/>
      <c r="H25" s="44"/>
      <c r="I25" s="141"/>
      <c r="J25" s="44"/>
      <c r="K25" s="48"/>
    </row>
    <row r="26" s="1" customFormat="1" ht="6.96" customHeight="1">
      <c r="B26" s="43"/>
      <c r="C26" s="44"/>
      <c r="D26" s="103"/>
      <c r="E26" s="103"/>
      <c r="F26" s="103"/>
      <c r="G26" s="103"/>
      <c r="H26" s="103"/>
      <c r="I26" s="149"/>
      <c r="J26" s="103"/>
      <c r="K26" s="150"/>
    </row>
    <row r="27" s="1" customFormat="1" ht="25.44" customHeight="1">
      <c r="B27" s="43"/>
      <c r="C27" s="44"/>
      <c r="D27" s="151" t="s">
        <v>38</v>
      </c>
      <c r="E27" s="44"/>
      <c r="F27" s="44"/>
      <c r="G27" s="44"/>
      <c r="H27" s="44"/>
      <c r="I27" s="141"/>
      <c r="J27" s="152">
        <f>ROUND(J93,2)</f>
        <v>0</v>
      </c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49"/>
      <c r="J28" s="103"/>
      <c r="K28" s="150"/>
    </row>
    <row r="29" s="1" customFormat="1" ht="14.4" customHeight="1">
      <c r="B29" s="43"/>
      <c r="C29" s="44"/>
      <c r="D29" s="44"/>
      <c r="E29" s="44"/>
      <c r="F29" s="49" t="s">
        <v>40</v>
      </c>
      <c r="G29" s="44"/>
      <c r="H29" s="44"/>
      <c r="I29" s="153" t="s">
        <v>39</v>
      </c>
      <c r="J29" s="49" t="s">
        <v>41</v>
      </c>
      <c r="K29" s="48"/>
    </row>
    <row r="30" s="1" customFormat="1" ht="14.4" customHeight="1">
      <c r="B30" s="43"/>
      <c r="C30" s="44"/>
      <c r="D30" s="52" t="s">
        <v>42</v>
      </c>
      <c r="E30" s="52" t="s">
        <v>43</v>
      </c>
      <c r="F30" s="154">
        <f>ROUND(SUM(BE93:BE185), 2)</f>
        <v>0</v>
      </c>
      <c r="G30" s="44"/>
      <c r="H30" s="44"/>
      <c r="I30" s="155">
        <v>0.20999999999999999</v>
      </c>
      <c r="J30" s="154">
        <f>ROUND(ROUND((SUM(BE93:BE185)), 2)*I30, 2)</f>
        <v>0</v>
      </c>
      <c r="K30" s="48"/>
    </row>
    <row r="31" s="1" customFormat="1" ht="14.4" customHeight="1">
      <c r="B31" s="43"/>
      <c r="C31" s="44"/>
      <c r="D31" s="44"/>
      <c r="E31" s="52" t="s">
        <v>44</v>
      </c>
      <c r="F31" s="154">
        <f>ROUND(SUM(BF93:BF185), 2)</f>
        <v>0</v>
      </c>
      <c r="G31" s="44"/>
      <c r="H31" s="44"/>
      <c r="I31" s="155">
        <v>0.14999999999999999</v>
      </c>
      <c r="J31" s="154">
        <f>ROUND(ROUND((SUM(BF93:BF185)), 2)*I31, 2)</f>
        <v>0</v>
      </c>
      <c r="K31" s="48"/>
    </row>
    <row r="32" hidden="1" s="1" customFormat="1" ht="14.4" customHeight="1">
      <c r="B32" s="43"/>
      <c r="C32" s="44"/>
      <c r="D32" s="44"/>
      <c r="E32" s="52" t="s">
        <v>45</v>
      </c>
      <c r="F32" s="154">
        <f>ROUND(SUM(BG93:BG185), 2)</f>
        <v>0</v>
      </c>
      <c r="G32" s="44"/>
      <c r="H32" s="44"/>
      <c r="I32" s="155">
        <v>0.20999999999999999</v>
      </c>
      <c r="J32" s="154">
        <v>0</v>
      </c>
      <c r="K32" s="48"/>
    </row>
    <row r="33" hidden="1" s="1" customFormat="1" ht="14.4" customHeight="1">
      <c r="B33" s="43"/>
      <c r="C33" s="44"/>
      <c r="D33" s="44"/>
      <c r="E33" s="52" t="s">
        <v>46</v>
      </c>
      <c r="F33" s="154">
        <f>ROUND(SUM(BH93:BH185), 2)</f>
        <v>0</v>
      </c>
      <c r="G33" s="44"/>
      <c r="H33" s="44"/>
      <c r="I33" s="155">
        <v>0.14999999999999999</v>
      </c>
      <c r="J33" s="154">
        <v>0</v>
      </c>
      <c r="K33" s="48"/>
    </row>
    <row r="34" hidden="1" s="1" customFormat="1" ht="14.4" customHeight="1">
      <c r="B34" s="43"/>
      <c r="C34" s="44"/>
      <c r="D34" s="44"/>
      <c r="E34" s="52" t="s">
        <v>47</v>
      </c>
      <c r="F34" s="154">
        <f>ROUND(SUM(BI93:BI185), 2)</f>
        <v>0</v>
      </c>
      <c r="G34" s="44"/>
      <c r="H34" s="44"/>
      <c r="I34" s="155">
        <v>0</v>
      </c>
      <c r="J34" s="154">
        <v>0</v>
      </c>
      <c r="K34" s="48"/>
    </row>
    <row r="35" s="1" customFormat="1" ht="6.96" customHeight="1">
      <c r="B35" s="43"/>
      <c r="C35" s="44"/>
      <c r="D35" s="44"/>
      <c r="E35" s="44"/>
      <c r="F35" s="44"/>
      <c r="G35" s="44"/>
      <c r="H35" s="44"/>
      <c r="I35" s="141"/>
      <c r="J35" s="44"/>
      <c r="K35" s="48"/>
    </row>
    <row r="36" s="1" customFormat="1" ht="25.44" customHeight="1">
      <c r="B36" s="43"/>
      <c r="C36" s="156"/>
      <c r="D36" s="157" t="s">
        <v>48</v>
      </c>
      <c r="E36" s="95"/>
      <c r="F36" s="95"/>
      <c r="G36" s="158" t="s">
        <v>49</v>
      </c>
      <c r="H36" s="159" t="s">
        <v>50</v>
      </c>
      <c r="I36" s="160"/>
      <c r="J36" s="161">
        <f>SUM(J27:J34)</f>
        <v>0</v>
      </c>
      <c r="K36" s="162"/>
    </row>
    <row r="37" s="1" customFormat="1" ht="14.4" customHeight="1">
      <c r="B37" s="64"/>
      <c r="C37" s="65"/>
      <c r="D37" s="65"/>
      <c r="E37" s="65"/>
      <c r="F37" s="65"/>
      <c r="G37" s="65"/>
      <c r="H37" s="65"/>
      <c r="I37" s="163"/>
      <c r="J37" s="65"/>
      <c r="K37" s="66"/>
    </row>
    <row r="41" s="1" customFormat="1" ht="6.96" customHeight="1">
      <c r="B41" s="164"/>
      <c r="C41" s="165"/>
      <c r="D41" s="165"/>
      <c r="E41" s="165"/>
      <c r="F41" s="165"/>
      <c r="G41" s="165"/>
      <c r="H41" s="165"/>
      <c r="I41" s="166"/>
      <c r="J41" s="165"/>
      <c r="K41" s="167"/>
    </row>
    <row r="42" s="1" customFormat="1" ht="36.96" customHeight="1">
      <c r="B42" s="43"/>
      <c r="C42" s="27" t="s">
        <v>118</v>
      </c>
      <c r="D42" s="44"/>
      <c r="E42" s="44"/>
      <c r="F42" s="44"/>
      <c r="G42" s="44"/>
      <c r="H42" s="44"/>
      <c r="I42" s="141"/>
      <c r="J42" s="44"/>
      <c r="K42" s="48"/>
    </row>
    <row r="43" s="1" customFormat="1" ht="6.96" customHeight="1">
      <c r="B43" s="43"/>
      <c r="C43" s="44"/>
      <c r="D43" s="44"/>
      <c r="E43" s="44"/>
      <c r="F43" s="44"/>
      <c r="G43" s="44"/>
      <c r="H43" s="44"/>
      <c r="I43" s="141"/>
      <c r="J43" s="44"/>
      <c r="K43" s="48"/>
    </row>
    <row r="44" s="1" customFormat="1" ht="14.4" customHeight="1">
      <c r="B44" s="43"/>
      <c r="C44" s="37" t="s">
        <v>18</v>
      </c>
      <c r="D44" s="44"/>
      <c r="E44" s="44"/>
      <c r="F44" s="44"/>
      <c r="G44" s="44"/>
      <c r="H44" s="44"/>
      <c r="I44" s="141"/>
      <c r="J44" s="44"/>
      <c r="K44" s="48"/>
    </row>
    <row r="45" s="1" customFormat="1" ht="16.5" customHeight="1">
      <c r="B45" s="43"/>
      <c r="C45" s="44"/>
      <c r="D45" s="44"/>
      <c r="E45" s="140" t="str">
        <f>E7</f>
        <v>Oprava podlah v dílnách areálu TSS</v>
      </c>
      <c r="F45" s="37"/>
      <c r="G45" s="37"/>
      <c r="H45" s="37"/>
      <c r="I45" s="141"/>
      <c r="J45" s="44"/>
      <c r="K45" s="48"/>
    </row>
    <row r="46" s="1" customFormat="1" ht="14.4" customHeight="1">
      <c r="B46" s="43"/>
      <c r="C46" s="37" t="s">
        <v>116</v>
      </c>
      <c r="D46" s="44"/>
      <c r="E46" s="44"/>
      <c r="F46" s="44"/>
      <c r="G46" s="44"/>
      <c r="H46" s="44"/>
      <c r="I46" s="141"/>
      <c r="J46" s="44"/>
      <c r="K46" s="48"/>
    </row>
    <row r="47" s="1" customFormat="1" ht="17.25" customHeight="1">
      <c r="B47" s="43"/>
      <c r="C47" s="44"/>
      <c r="D47" s="44"/>
      <c r="E47" s="142" t="str">
        <f>E9</f>
        <v>2017-133-09 - m.č.134 - dílna</v>
      </c>
      <c r="F47" s="44"/>
      <c r="G47" s="44"/>
      <c r="H47" s="44"/>
      <c r="I47" s="141"/>
      <c r="J47" s="44"/>
      <c r="K47" s="48"/>
    </row>
    <row r="48" s="1" customFormat="1" ht="6.96" customHeight="1">
      <c r="B48" s="43"/>
      <c r="C48" s="44"/>
      <c r="D48" s="44"/>
      <c r="E48" s="44"/>
      <c r="F48" s="44"/>
      <c r="G48" s="44"/>
      <c r="H48" s="44"/>
      <c r="I48" s="141"/>
      <c r="J48" s="44"/>
      <c r="K48" s="48"/>
    </row>
    <row r="49" s="1" customFormat="1" ht="18" customHeight="1">
      <c r="B49" s="43"/>
      <c r="C49" s="37" t="s">
        <v>23</v>
      </c>
      <c r="D49" s="44"/>
      <c r="E49" s="44"/>
      <c r="F49" s="32" t="str">
        <f>F12</f>
        <v>ul.Soudní 988, Praha 4</v>
      </c>
      <c r="G49" s="44"/>
      <c r="H49" s="44"/>
      <c r="I49" s="143" t="s">
        <v>25</v>
      </c>
      <c r="J49" s="144" t="str">
        <f>IF(J12="","",J12)</f>
        <v>26. 7. 2017</v>
      </c>
      <c r="K49" s="48"/>
    </row>
    <row r="50" s="1" customFormat="1" ht="6.96" customHeight="1">
      <c r="B50" s="43"/>
      <c r="C50" s="44"/>
      <c r="D50" s="44"/>
      <c r="E50" s="44"/>
      <c r="F50" s="44"/>
      <c r="G50" s="44"/>
      <c r="H50" s="44"/>
      <c r="I50" s="141"/>
      <c r="J50" s="44"/>
      <c r="K50" s="48"/>
    </row>
    <row r="51" s="1" customFormat="1">
      <c r="B51" s="43"/>
      <c r="C51" s="37" t="s">
        <v>27</v>
      </c>
      <c r="D51" s="44"/>
      <c r="E51" s="44"/>
      <c r="F51" s="32" t="str">
        <f>E15</f>
        <v>Vězeňská služba ČR Soudní 1672/1a, Praha 4</v>
      </c>
      <c r="G51" s="44"/>
      <c r="H51" s="44"/>
      <c r="I51" s="143" t="s">
        <v>33</v>
      </c>
      <c r="J51" s="41" t="str">
        <f>E21</f>
        <v>Arch.Ing. Lubomír Hromádko, Lamačova 858,Praha 5</v>
      </c>
      <c r="K51" s="48"/>
    </row>
    <row r="52" s="1" customFormat="1" ht="14.4" customHeight="1">
      <c r="B52" s="43"/>
      <c r="C52" s="37" t="s">
        <v>31</v>
      </c>
      <c r="D52" s="44"/>
      <c r="E52" s="44"/>
      <c r="F52" s="32" t="str">
        <f>IF(E18="","",E18)</f>
        <v/>
      </c>
      <c r="G52" s="44"/>
      <c r="H52" s="44"/>
      <c r="I52" s="141"/>
      <c r="J52" s="168"/>
      <c r="K52" s="48"/>
    </row>
    <row r="53" s="1" customFormat="1" ht="10.32" customHeight="1">
      <c r="B53" s="43"/>
      <c r="C53" s="44"/>
      <c r="D53" s="44"/>
      <c r="E53" s="44"/>
      <c r="F53" s="44"/>
      <c r="G53" s="44"/>
      <c r="H53" s="44"/>
      <c r="I53" s="141"/>
      <c r="J53" s="44"/>
      <c r="K53" s="48"/>
    </row>
    <row r="54" s="1" customFormat="1" ht="29.28" customHeight="1">
      <c r="B54" s="43"/>
      <c r="C54" s="169" t="s">
        <v>119</v>
      </c>
      <c r="D54" s="156"/>
      <c r="E54" s="156"/>
      <c r="F54" s="156"/>
      <c r="G54" s="156"/>
      <c r="H54" s="156"/>
      <c r="I54" s="170"/>
      <c r="J54" s="171" t="s">
        <v>120</v>
      </c>
      <c r="K54" s="172"/>
    </row>
    <row r="55" s="1" customFormat="1" ht="10.32" customHeight="1">
      <c r="B55" s="43"/>
      <c r="C55" s="44"/>
      <c r="D55" s="44"/>
      <c r="E55" s="44"/>
      <c r="F55" s="44"/>
      <c r="G55" s="44"/>
      <c r="H55" s="44"/>
      <c r="I55" s="141"/>
      <c r="J55" s="44"/>
      <c r="K55" s="48"/>
    </row>
    <row r="56" s="1" customFormat="1" ht="29.28" customHeight="1">
      <c r="B56" s="43"/>
      <c r="C56" s="173" t="s">
        <v>121</v>
      </c>
      <c r="D56" s="44"/>
      <c r="E56" s="44"/>
      <c r="F56" s="44"/>
      <c r="G56" s="44"/>
      <c r="H56" s="44"/>
      <c r="I56" s="141"/>
      <c r="J56" s="152">
        <f>J93</f>
        <v>0</v>
      </c>
      <c r="K56" s="48"/>
      <c r="AU56" s="21" t="s">
        <v>122</v>
      </c>
    </row>
    <row r="57" s="7" customFormat="1" ht="24.96" customHeight="1">
      <c r="B57" s="174"/>
      <c r="C57" s="175"/>
      <c r="D57" s="176" t="s">
        <v>123</v>
      </c>
      <c r="E57" s="177"/>
      <c r="F57" s="177"/>
      <c r="G57" s="177"/>
      <c r="H57" s="177"/>
      <c r="I57" s="178"/>
      <c r="J57" s="179">
        <f>J94</f>
        <v>0</v>
      </c>
      <c r="K57" s="180"/>
    </row>
    <row r="58" s="8" customFormat="1" ht="19.92" customHeight="1">
      <c r="B58" s="181"/>
      <c r="C58" s="182"/>
      <c r="D58" s="183" t="s">
        <v>124</v>
      </c>
      <c r="E58" s="184"/>
      <c r="F58" s="184"/>
      <c r="G58" s="184"/>
      <c r="H58" s="184"/>
      <c r="I58" s="185"/>
      <c r="J58" s="186">
        <f>J95</f>
        <v>0</v>
      </c>
      <c r="K58" s="187"/>
    </row>
    <row r="59" s="8" customFormat="1" ht="19.92" customHeight="1">
      <c r="B59" s="181"/>
      <c r="C59" s="182"/>
      <c r="D59" s="183" t="s">
        <v>125</v>
      </c>
      <c r="E59" s="184"/>
      <c r="F59" s="184"/>
      <c r="G59" s="184"/>
      <c r="H59" s="184"/>
      <c r="I59" s="185"/>
      <c r="J59" s="186">
        <f>J97</f>
        <v>0</v>
      </c>
      <c r="K59" s="187"/>
    </row>
    <row r="60" s="8" customFormat="1" ht="19.92" customHeight="1">
      <c r="B60" s="181"/>
      <c r="C60" s="182"/>
      <c r="D60" s="183" t="s">
        <v>126</v>
      </c>
      <c r="E60" s="184"/>
      <c r="F60" s="184"/>
      <c r="G60" s="184"/>
      <c r="H60" s="184"/>
      <c r="I60" s="185"/>
      <c r="J60" s="186">
        <f>J99</f>
        <v>0</v>
      </c>
      <c r="K60" s="187"/>
    </row>
    <row r="61" s="8" customFormat="1" ht="19.92" customHeight="1">
      <c r="B61" s="181"/>
      <c r="C61" s="182"/>
      <c r="D61" s="183" t="s">
        <v>127</v>
      </c>
      <c r="E61" s="184"/>
      <c r="F61" s="184"/>
      <c r="G61" s="184"/>
      <c r="H61" s="184"/>
      <c r="I61" s="185"/>
      <c r="J61" s="186">
        <f>J107</f>
        <v>0</v>
      </c>
      <c r="K61" s="187"/>
    </row>
    <row r="62" s="8" customFormat="1" ht="19.92" customHeight="1">
      <c r="B62" s="181"/>
      <c r="C62" s="182"/>
      <c r="D62" s="183" t="s">
        <v>128</v>
      </c>
      <c r="E62" s="184"/>
      <c r="F62" s="184"/>
      <c r="G62" s="184"/>
      <c r="H62" s="184"/>
      <c r="I62" s="185"/>
      <c r="J62" s="186">
        <f>J112</f>
        <v>0</v>
      </c>
      <c r="K62" s="187"/>
    </row>
    <row r="63" s="8" customFormat="1" ht="19.92" customHeight="1">
      <c r="B63" s="181"/>
      <c r="C63" s="182"/>
      <c r="D63" s="183" t="s">
        <v>130</v>
      </c>
      <c r="E63" s="184"/>
      <c r="F63" s="184"/>
      <c r="G63" s="184"/>
      <c r="H63" s="184"/>
      <c r="I63" s="185"/>
      <c r="J63" s="186">
        <f>J120</f>
        <v>0</v>
      </c>
      <c r="K63" s="187"/>
    </row>
    <row r="64" s="8" customFormat="1" ht="19.92" customHeight="1">
      <c r="B64" s="181"/>
      <c r="C64" s="182"/>
      <c r="D64" s="183" t="s">
        <v>132</v>
      </c>
      <c r="E64" s="184"/>
      <c r="F64" s="184"/>
      <c r="G64" s="184"/>
      <c r="H64" s="184"/>
      <c r="I64" s="185"/>
      <c r="J64" s="186">
        <f>J127</f>
        <v>0</v>
      </c>
      <c r="K64" s="187"/>
    </row>
    <row r="65" s="8" customFormat="1" ht="19.92" customHeight="1">
      <c r="B65" s="181"/>
      <c r="C65" s="182"/>
      <c r="D65" s="183" t="s">
        <v>133</v>
      </c>
      <c r="E65" s="184"/>
      <c r="F65" s="184"/>
      <c r="G65" s="184"/>
      <c r="H65" s="184"/>
      <c r="I65" s="185"/>
      <c r="J65" s="186">
        <f>J130</f>
        <v>0</v>
      </c>
      <c r="K65" s="187"/>
    </row>
    <row r="66" s="8" customFormat="1" ht="19.92" customHeight="1">
      <c r="B66" s="181"/>
      <c r="C66" s="182"/>
      <c r="D66" s="183" t="s">
        <v>134</v>
      </c>
      <c r="E66" s="184"/>
      <c r="F66" s="184"/>
      <c r="G66" s="184"/>
      <c r="H66" s="184"/>
      <c r="I66" s="185"/>
      <c r="J66" s="186">
        <f>J135</f>
        <v>0</v>
      </c>
      <c r="K66" s="187"/>
    </row>
    <row r="67" s="8" customFormat="1" ht="19.92" customHeight="1">
      <c r="B67" s="181"/>
      <c r="C67" s="182"/>
      <c r="D67" s="183" t="s">
        <v>135</v>
      </c>
      <c r="E67" s="184"/>
      <c r="F67" s="184"/>
      <c r="G67" s="184"/>
      <c r="H67" s="184"/>
      <c r="I67" s="185"/>
      <c r="J67" s="186">
        <f>J143</f>
        <v>0</v>
      </c>
      <c r="K67" s="187"/>
    </row>
    <row r="68" s="8" customFormat="1" ht="19.92" customHeight="1">
      <c r="B68" s="181"/>
      <c r="C68" s="182"/>
      <c r="D68" s="183" t="s">
        <v>138</v>
      </c>
      <c r="E68" s="184"/>
      <c r="F68" s="184"/>
      <c r="G68" s="184"/>
      <c r="H68" s="184"/>
      <c r="I68" s="185"/>
      <c r="J68" s="186">
        <f>J146</f>
        <v>0</v>
      </c>
      <c r="K68" s="187"/>
    </row>
    <row r="69" s="8" customFormat="1" ht="19.92" customHeight="1">
      <c r="B69" s="181"/>
      <c r="C69" s="182"/>
      <c r="D69" s="183" t="s">
        <v>139</v>
      </c>
      <c r="E69" s="184"/>
      <c r="F69" s="184"/>
      <c r="G69" s="184"/>
      <c r="H69" s="184"/>
      <c r="I69" s="185"/>
      <c r="J69" s="186">
        <f>J154</f>
        <v>0</v>
      </c>
      <c r="K69" s="187"/>
    </row>
    <row r="70" s="7" customFormat="1" ht="24.96" customHeight="1">
      <c r="B70" s="174"/>
      <c r="C70" s="175"/>
      <c r="D70" s="176" t="s">
        <v>140</v>
      </c>
      <c r="E70" s="177"/>
      <c r="F70" s="177"/>
      <c r="G70" s="177"/>
      <c r="H70" s="177"/>
      <c r="I70" s="178"/>
      <c r="J70" s="179">
        <f>J156</f>
        <v>0</v>
      </c>
      <c r="K70" s="180"/>
    </row>
    <row r="71" s="8" customFormat="1" ht="19.92" customHeight="1">
      <c r="B71" s="181"/>
      <c r="C71" s="182"/>
      <c r="D71" s="183" t="s">
        <v>141</v>
      </c>
      <c r="E71" s="184"/>
      <c r="F71" s="184"/>
      <c r="G71" s="184"/>
      <c r="H71" s="184"/>
      <c r="I71" s="185"/>
      <c r="J71" s="186">
        <f>J157</f>
        <v>0</v>
      </c>
      <c r="K71" s="187"/>
    </row>
    <row r="72" s="8" customFormat="1" ht="19.92" customHeight="1">
      <c r="B72" s="181"/>
      <c r="C72" s="182"/>
      <c r="D72" s="183" t="s">
        <v>967</v>
      </c>
      <c r="E72" s="184"/>
      <c r="F72" s="184"/>
      <c r="G72" s="184"/>
      <c r="H72" s="184"/>
      <c r="I72" s="185"/>
      <c r="J72" s="186">
        <f>J167</f>
        <v>0</v>
      </c>
      <c r="K72" s="187"/>
    </row>
    <row r="73" s="8" customFormat="1" ht="19.92" customHeight="1">
      <c r="B73" s="181"/>
      <c r="C73" s="182"/>
      <c r="D73" s="183" t="s">
        <v>143</v>
      </c>
      <c r="E73" s="184"/>
      <c r="F73" s="184"/>
      <c r="G73" s="184"/>
      <c r="H73" s="184"/>
      <c r="I73" s="185"/>
      <c r="J73" s="186">
        <f>J171</f>
        <v>0</v>
      </c>
      <c r="K73" s="187"/>
    </row>
    <row r="74" s="1" customFormat="1" ht="21.84" customHeight="1">
      <c r="B74" s="43"/>
      <c r="C74" s="44"/>
      <c r="D74" s="44"/>
      <c r="E74" s="44"/>
      <c r="F74" s="44"/>
      <c r="G74" s="44"/>
      <c r="H74" s="44"/>
      <c r="I74" s="141"/>
      <c r="J74" s="44"/>
      <c r="K74" s="48"/>
    </row>
    <row r="75" s="1" customFormat="1" ht="6.96" customHeight="1">
      <c r="B75" s="64"/>
      <c r="C75" s="65"/>
      <c r="D75" s="65"/>
      <c r="E75" s="65"/>
      <c r="F75" s="65"/>
      <c r="G75" s="65"/>
      <c r="H75" s="65"/>
      <c r="I75" s="163"/>
      <c r="J75" s="65"/>
      <c r="K75" s="66"/>
    </row>
    <row r="79" s="1" customFormat="1" ht="6.96" customHeight="1">
      <c r="B79" s="67"/>
      <c r="C79" s="68"/>
      <c r="D79" s="68"/>
      <c r="E79" s="68"/>
      <c r="F79" s="68"/>
      <c r="G79" s="68"/>
      <c r="H79" s="68"/>
      <c r="I79" s="166"/>
      <c r="J79" s="68"/>
      <c r="K79" s="68"/>
      <c r="L79" s="69"/>
    </row>
    <row r="80" s="1" customFormat="1" ht="36.96" customHeight="1">
      <c r="B80" s="43"/>
      <c r="C80" s="70" t="s">
        <v>148</v>
      </c>
      <c r="D80" s="71"/>
      <c r="E80" s="71"/>
      <c r="F80" s="71"/>
      <c r="G80" s="71"/>
      <c r="H80" s="71"/>
      <c r="I80" s="188"/>
      <c r="J80" s="71"/>
      <c r="K80" s="71"/>
      <c r="L80" s="69"/>
    </row>
    <row r="81" s="1" customFormat="1" ht="6.96" customHeight="1">
      <c r="B81" s="43"/>
      <c r="C81" s="71"/>
      <c r="D81" s="71"/>
      <c r="E81" s="71"/>
      <c r="F81" s="71"/>
      <c r="G81" s="71"/>
      <c r="H81" s="71"/>
      <c r="I81" s="188"/>
      <c r="J81" s="71"/>
      <c r="K81" s="71"/>
      <c r="L81" s="69"/>
    </row>
    <row r="82" s="1" customFormat="1" ht="14.4" customHeight="1">
      <c r="B82" s="43"/>
      <c r="C82" s="73" t="s">
        <v>18</v>
      </c>
      <c r="D82" s="71"/>
      <c r="E82" s="71"/>
      <c r="F82" s="71"/>
      <c r="G82" s="71"/>
      <c r="H82" s="71"/>
      <c r="I82" s="188"/>
      <c r="J82" s="71"/>
      <c r="K82" s="71"/>
      <c r="L82" s="69"/>
    </row>
    <row r="83" s="1" customFormat="1" ht="16.5" customHeight="1">
      <c r="B83" s="43"/>
      <c r="C83" s="71"/>
      <c r="D83" s="71"/>
      <c r="E83" s="189" t="str">
        <f>E7</f>
        <v>Oprava podlah v dílnách areálu TSS</v>
      </c>
      <c r="F83" s="73"/>
      <c r="G83" s="73"/>
      <c r="H83" s="73"/>
      <c r="I83" s="188"/>
      <c r="J83" s="71"/>
      <c r="K83" s="71"/>
      <c r="L83" s="69"/>
    </row>
    <row r="84" s="1" customFormat="1" ht="14.4" customHeight="1">
      <c r="B84" s="43"/>
      <c r="C84" s="73" t="s">
        <v>116</v>
      </c>
      <c r="D84" s="71"/>
      <c r="E84" s="71"/>
      <c r="F84" s="71"/>
      <c r="G84" s="71"/>
      <c r="H84" s="71"/>
      <c r="I84" s="188"/>
      <c r="J84" s="71"/>
      <c r="K84" s="71"/>
      <c r="L84" s="69"/>
    </row>
    <row r="85" s="1" customFormat="1" ht="17.25" customHeight="1">
      <c r="B85" s="43"/>
      <c r="C85" s="71"/>
      <c r="D85" s="71"/>
      <c r="E85" s="79" t="str">
        <f>E9</f>
        <v>2017-133-09 - m.č.134 - dílna</v>
      </c>
      <c r="F85" s="71"/>
      <c r="G85" s="71"/>
      <c r="H85" s="71"/>
      <c r="I85" s="188"/>
      <c r="J85" s="71"/>
      <c r="K85" s="71"/>
      <c r="L85" s="69"/>
    </row>
    <row r="86" s="1" customFormat="1" ht="6.96" customHeight="1">
      <c r="B86" s="43"/>
      <c r="C86" s="71"/>
      <c r="D86" s="71"/>
      <c r="E86" s="71"/>
      <c r="F86" s="71"/>
      <c r="G86" s="71"/>
      <c r="H86" s="71"/>
      <c r="I86" s="188"/>
      <c r="J86" s="71"/>
      <c r="K86" s="71"/>
      <c r="L86" s="69"/>
    </row>
    <row r="87" s="1" customFormat="1" ht="18" customHeight="1">
      <c r="B87" s="43"/>
      <c r="C87" s="73" t="s">
        <v>23</v>
      </c>
      <c r="D87" s="71"/>
      <c r="E87" s="71"/>
      <c r="F87" s="190" t="str">
        <f>F12</f>
        <v>ul.Soudní 988, Praha 4</v>
      </c>
      <c r="G87" s="71"/>
      <c r="H87" s="71"/>
      <c r="I87" s="191" t="s">
        <v>25</v>
      </c>
      <c r="J87" s="82" t="str">
        <f>IF(J12="","",J12)</f>
        <v>26. 7. 2017</v>
      </c>
      <c r="K87" s="71"/>
      <c r="L87" s="69"/>
    </row>
    <row r="88" s="1" customFormat="1" ht="6.96" customHeight="1">
      <c r="B88" s="43"/>
      <c r="C88" s="71"/>
      <c r="D88" s="71"/>
      <c r="E88" s="71"/>
      <c r="F88" s="71"/>
      <c r="G88" s="71"/>
      <c r="H88" s="71"/>
      <c r="I88" s="188"/>
      <c r="J88" s="71"/>
      <c r="K88" s="71"/>
      <c r="L88" s="69"/>
    </row>
    <row r="89" s="1" customFormat="1">
      <c r="B89" s="43"/>
      <c r="C89" s="73" t="s">
        <v>27</v>
      </c>
      <c r="D89" s="71"/>
      <c r="E89" s="71"/>
      <c r="F89" s="190" t="str">
        <f>E15</f>
        <v>Vězeňská služba ČR Soudní 1672/1a, Praha 4</v>
      </c>
      <c r="G89" s="71"/>
      <c r="H89" s="71"/>
      <c r="I89" s="191" t="s">
        <v>33</v>
      </c>
      <c r="J89" s="190" t="str">
        <f>E21</f>
        <v>Arch.Ing. Lubomír Hromádko, Lamačova 858,Praha 5</v>
      </c>
      <c r="K89" s="71"/>
      <c r="L89" s="69"/>
    </row>
    <row r="90" s="1" customFormat="1" ht="14.4" customHeight="1">
      <c r="B90" s="43"/>
      <c r="C90" s="73" t="s">
        <v>31</v>
      </c>
      <c r="D90" s="71"/>
      <c r="E90" s="71"/>
      <c r="F90" s="190" t="str">
        <f>IF(E18="","",E18)</f>
        <v/>
      </c>
      <c r="G90" s="71"/>
      <c r="H90" s="71"/>
      <c r="I90" s="188"/>
      <c r="J90" s="71"/>
      <c r="K90" s="71"/>
      <c r="L90" s="69"/>
    </row>
    <row r="91" s="1" customFormat="1" ht="10.32" customHeight="1">
      <c r="B91" s="43"/>
      <c r="C91" s="71"/>
      <c r="D91" s="71"/>
      <c r="E91" s="71"/>
      <c r="F91" s="71"/>
      <c r="G91" s="71"/>
      <c r="H91" s="71"/>
      <c r="I91" s="188"/>
      <c r="J91" s="71"/>
      <c r="K91" s="71"/>
      <c r="L91" s="69"/>
    </row>
    <row r="92" s="9" customFormat="1" ht="29.28" customHeight="1">
      <c r="B92" s="192"/>
      <c r="C92" s="193" t="s">
        <v>149</v>
      </c>
      <c r="D92" s="194" t="s">
        <v>57</v>
      </c>
      <c r="E92" s="194" t="s">
        <v>53</v>
      </c>
      <c r="F92" s="194" t="s">
        <v>150</v>
      </c>
      <c r="G92" s="194" t="s">
        <v>151</v>
      </c>
      <c r="H92" s="194" t="s">
        <v>152</v>
      </c>
      <c r="I92" s="195" t="s">
        <v>153</v>
      </c>
      <c r="J92" s="194" t="s">
        <v>120</v>
      </c>
      <c r="K92" s="196" t="s">
        <v>154</v>
      </c>
      <c r="L92" s="197"/>
      <c r="M92" s="99" t="s">
        <v>155</v>
      </c>
      <c r="N92" s="100" t="s">
        <v>42</v>
      </c>
      <c r="O92" s="100" t="s">
        <v>156</v>
      </c>
      <c r="P92" s="100" t="s">
        <v>157</v>
      </c>
      <c r="Q92" s="100" t="s">
        <v>158</v>
      </c>
      <c r="R92" s="100" t="s">
        <v>159</v>
      </c>
      <c r="S92" s="100" t="s">
        <v>160</v>
      </c>
      <c r="T92" s="101" t="s">
        <v>161</v>
      </c>
    </row>
    <row r="93" s="1" customFormat="1" ht="29.28" customHeight="1">
      <c r="B93" s="43"/>
      <c r="C93" s="105" t="s">
        <v>121</v>
      </c>
      <c r="D93" s="71"/>
      <c r="E93" s="71"/>
      <c r="F93" s="71"/>
      <c r="G93" s="71"/>
      <c r="H93" s="71"/>
      <c r="I93" s="188"/>
      <c r="J93" s="198">
        <f>BK93</f>
        <v>0</v>
      </c>
      <c r="K93" s="71"/>
      <c r="L93" s="69"/>
      <c r="M93" s="102"/>
      <c r="N93" s="103"/>
      <c r="O93" s="103"/>
      <c r="P93" s="199">
        <f>P94+P156</f>
        <v>0</v>
      </c>
      <c r="Q93" s="103"/>
      <c r="R93" s="199">
        <f>R94+R156</f>
        <v>16.665532251201</v>
      </c>
      <c r="S93" s="103"/>
      <c r="T93" s="200">
        <f>T94+T156</f>
        <v>40.439399999999999</v>
      </c>
      <c r="AT93" s="21" t="s">
        <v>71</v>
      </c>
      <c r="AU93" s="21" t="s">
        <v>122</v>
      </c>
      <c r="BK93" s="201">
        <f>BK94+BK156</f>
        <v>0</v>
      </c>
    </row>
    <row r="94" s="10" customFormat="1" ht="37.44" customHeight="1">
      <c r="B94" s="202"/>
      <c r="C94" s="203"/>
      <c r="D94" s="204" t="s">
        <v>71</v>
      </c>
      <c r="E94" s="205" t="s">
        <v>162</v>
      </c>
      <c r="F94" s="205" t="s">
        <v>163</v>
      </c>
      <c r="G94" s="203"/>
      <c r="H94" s="203"/>
      <c r="I94" s="206"/>
      <c r="J94" s="207">
        <f>BK94</f>
        <v>0</v>
      </c>
      <c r="K94" s="203"/>
      <c r="L94" s="208"/>
      <c r="M94" s="209"/>
      <c r="N94" s="210"/>
      <c r="O94" s="210"/>
      <c r="P94" s="211">
        <f>P95+P97+P99+P107+P112+P120+P127+P130+P135+P143+P146+P154</f>
        <v>0</v>
      </c>
      <c r="Q94" s="210"/>
      <c r="R94" s="211">
        <f>R95+R97+R99+R107+R112+R120+R127+R130+R135+R143+R146+R154</f>
        <v>10.260053058201001</v>
      </c>
      <c r="S94" s="210"/>
      <c r="T94" s="212">
        <f>T95+T97+T99+T107+T112+T120+T127+T130+T135+T143+T146+T154</f>
        <v>40.439399999999999</v>
      </c>
      <c r="AR94" s="213" t="s">
        <v>80</v>
      </c>
      <c r="AT94" s="214" t="s">
        <v>71</v>
      </c>
      <c r="AU94" s="214" t="s">
        <v>72</v>
      </c>
      <c r="AY94" s="213" t="s">
        <v>164</v>
      </c>
      <c r="BK94" s="215">
        <f>BK95+BK97+BK99+BK107+BK112+BK120+BK127+BK130+BK135+BK143+BK146+BK154</f>
        <v>0</v>
      </c>
    </row>
    <row r="95" s="10" customFormat="1" ht="19.92" customHeight="1">
      <c r="B95" s="202"/>
      <c r="C95" s="203"/>
      <c r="D95" s="204" t="s">
        <v>71</v>
      </c>
      <c r="E95" s="216" t="s">
        <v>80</v>
      </c>
      <c r="F95" s="216" t="s">
        <v>165</v>
      </c>
      <c r="G95" s="203"/>
      <c r="H95" s="203"/>
      <c r="I95" s="206"/>
      <c r="J95" s="217">
        <f>BK95</f>
        <v>0</v>
      </c>
      <c r="K95" s="203"/>
      <c r="L95" s="208"/>
      <c r="M95" s="209"/>
      <c r="N95" s="210"/>
      <c r="O95" s="210"/>
      <c r="P95" s="211">
        <f>P96</f>
        <v>0</v>
      </c>
      <c r="Q95" s="210"/>
      <c r="R95" s="211">
        <f>R96</f>
        <v>0.019560000000000001</v>
      </c>
      <c r="S95" s="210"/>
      <c r="T95" s="212">
        <f>T96</f>
        <v>37.652999999999999</v>
      </c>
      <c r="AR95" s="213" t="s">
        <v>80</v>
      </c>
      <c r="AT95" s="214" t="s">
        <v>71</v>
      </c>
      <c r="AU95" s="214" t="s">
        <v>80</v>
      </c>
      <c r="AY95" s="213" t="s">
        <v>164</v>
      </c>
      <c r="BK95" s="215">
        <f>BK96</f>
        <v>0</v>
      </c>
    </row>
    <row r="96" s="1" customFormat="1" ht="38.25" customHeight="1">
      <c r="B96" s="43"/>
      <c r="C96" s="218" t="s">
        <v>80</v>
      </c>
      <c r="D96" s="218" t="s">
        <v>166</v>
      </c>
      <c r="E96" s="219" t="s">
        <v>167</v>
      </c>
      <c r="F96" s="220" t="s">
        <v>655</v>
      </c>
      <c r="G96" s="221" t="s">
        <v>169</v>
      </c>
      <c r="H96" s="222">
        <v>489</v>
      </c>
      <c r="I96" s="223"/>
      <c r="J96" s="224">
        <f>ROUND(I96*H96,2)</f>
        <v>0</v>
      </c>
      <c r="K96" s="220" t="s">
        <v>170</v>
      </c>
      <c r="L96" s="69"/>
      <c r="M96" s="225" t="s">
        <v>21</v>
      </c>
      <c r="N96" s="226" t="s">
        <v>43</v>
      </c>
      <c r="O96" s="44"/>
      <c r="P96" s="227">
        <f>O96*H96</f>
        <v>0</v>
      </c>
      <c r="Q96" s="227">
        <v>4.0000000000000003E-05</v>
      </c>
      <c r="R96" s="227">
        <f>Q96*H96</f>
        <v>0.019560000000000001</v>
      </c>
      <c r="S96" s="227">
        <v>0.076999999999999999</v>
      </c>
      <c r="T96" s="228">
        <f>S96*H96</f>
        <v>37.652999999999999</v>
      </c>
      <c r="AR96" s="21" t="s">
        <v>171</v>
      </c>
      <c r="AT96" s="21" t="s">
        <v>166</v>
      </c>
      <c r="AU96" s="21" t="s">
        <v>82</v>
      </c>
      <c r="AY96" s="21" t="s">
        <v>164</v>
      </c>
      <c r="BE96" s="229">
        <f>IF(N96="základní",J96,0)</f>
        <v>0</v>
      </c>
      <c r="BF96" s="229">
        <f>IF(N96="snížená",J96,0)</f>
        <v>0</v>
      </c>
      <c r="BG96" s="229">
        <f>IF(N96="zákl. přenesená",J96,0)</f>
        <v>0</v>
      </c>
      <c r="BH96" s="229">
        <f>IF(N96="sníž. přenesená",J96,0)</f>
        <v>0</v>
      </c>
      <c r="BI96" s="229">
        <f>IF(N96="nulová",J96,0)</f>
        <v>0</v>
      </c>
      <c r="BJ96" s="21" t="s">
        <v>80</v>
      </c>
      <c r="BK96" s="229">
        <f>ROUND(I96*H96,2)</f>
        <v>0</v>
      </c>
      <c r="BL96" s="21" t="s">
        <v>171</v>
      </c>
      <c r="BM96" s="21" t="s">
        <v>968</v>
      </c>
    </row>
    <row r="97" s="10" customFormat="1" ht="29.88" customHeight="1">
      <c r="B97" s="202"/>
      <c r="C97" s="203"/>
      <c r="D97" s="204" t="s">
        <v>71</v>
      </c>
      <c r="E97" s="216" t="s">
        <v>176</v>
      </c>
      <c r="F97" s="216" t="s">
        <v>177</v>
      </c>
      <c r="G97" s="203"/>
      <c r="H97" s="203"/>
      <c r="I97" s="206"/>
      <c r="J97" s="217">
        <f>BK97</f>
        <v>0</v>
      </c>
      <c r="K97" s="203"/>
      <c r="L97" s="208"/>
      <c r="M97" s="209"/>
      <c r="N97" s="210"/>
      <c r="O97" s="210"/>
      <c r="P97" s="211">
        <f>P98</f>
        <v>0</v>
      </c>
      <c r="Q97" s="210"/>
      <c r="R97" s="211">
        <f>R98</f>
        <v>0</v>
      </c>
      <c r="S97" s="210"/>
      <c r="T97" s="212">
        <f>T98</f>
        <v>0</v>
      </c>
      <c r="AR97" s="213" t="s">
        <v>80</v>
      </c>
      <c r="AT97" s="214" t="s">
        <v>71</v>
      </c>
      <c r="AU97" s="214" t="s">
        <v>80</v>
      </c>
      <c r="AY97" s="213" t="s">
        <v>164</v>
      </c>
      <c r="BK97" s="215">
        <f>BK98</f>
        <v>0</v>
      </c>
    </row>
    <row r="98" s="1" customFormat="1" ht="25.5" customHeight="1">
      <c r="B98" s="43"/>
      <c r="C98" s="218" t="s">
        <v>82</v>
      </c>
      <c r="D98" s="218" t="s">
        <v>166</v>
      </c>
      <c r="E98" s="219" t="s">
        <v>179</v>
      </c>
      <c r="F98" s="220" t="s">
        <v>180</v>
      </c>
      <c r="G98" s="221" t="s">
        <v>181</v>
      </c>
      <c r="H98" s="222">
        <v>2.9159999999999999</v>
      </c>
      <c r="I98" s="223"/>
      <c r="J98" s="224">
        <f>ROUND(I98*H98,2)</f>
        <v>0</v>
      </c>
      <c r="K98" s="220" t="s">
        <v>170</v>
      </c>
      <c r="L98" s="69"/>
      <c r="M98" s="225" t="s">
        <v>21</v>
      </c>
      <c r="N98" s="226" t="s">
        <v>43</v>
      </c>
      <c r="O98" s="44"/>
      <c r="P98" s="227">
        <f>O98*H98</f>
        <v>0</v>
      </c>
      <c r="Q98" s="227">
        <v>0</v>
      </c>
      <c r="R98" s="227">
        <f>Q98*H98</f>
        <v>0</v>
      </c>
      <c r="S98" s="227">
        <v>0</v>
      </c>
      <c r="T98" s="228">
        <f>S98*H98</f>
        <v>0</v>
      </c>
      <c r="AR98" s="21" t="s">
        <v>171</v>
      </c>
      <c r="AT98" s="21" t="s">
        <v>166</v>
      </c>
      <c r="AU98" s="21" t="s">
        <v>82</v>
      </c>
      <c r="AY98" s="21" t="s">
        <v>164</v>
      </c>
      <c r="BE98" s="229">
        <f>IF(N98="základní",J98,0)</f>
        <v>0</v>
      </c>
      <c r="BF98" s="229">
        <f>IF(N98="snížená",J98,0)</f>
        <v>0</v>
      </c>
      <c r="BG98" s="229">
        <f>IF(N98="zákl. přenesená",J98,0)</f>
        <v>0</v>
      </c>
      <c r="BH98" s="229">
        <f>IF(N98="sníž. přenesená",J98,0)</f>
        <v>0</v>
      </c>
      <c r="BI98" s="229">
        <f>IF(N98="nulová",J98,0)</f>
        <v>0</v>
      </c>
      <c r="BJ98" s="21" t="s">
        <v>80</v>
      </c>
      <c r="BK98" s="229">
        <f>ROUND(I98*H98,2)</f>
        <v>0</v>
      </c>
      <c r="BL98" s="21" t="s">
        <v>171</v>
      </c>
      <c r="BM98" s="21" t="s">
        <v>969</v>
      </c>
    </row>
    <row r="99" s="10" customFormat="1" ht="29.88" customHeight="1">
      <c r="B99" s="202"/>
      <c r="C99" s="203"/>
      <c r="D99" s="204" t="s">
        <v>71</v>
      </c>
      <c r="E99" s="216" t="s">
        <v>183</v>
      </c>
      <c r="F99" s="216" t="s">
        <v>184</v>
      </c>
      <c r="G99" s="203"/>
      <c r="H99" s="203"/>
      <c r="I99" s="206"/>
      <c r="J99" s="217">
        <f>BK99</f>
        <v>0</v>
      </c>
      <c r="K99" s="203"/>
      <c r="L99" s="208"/>
      <c r="M99" s="209"/>
      <c r="N99" s="210"/>
      <c r="O99" s="210"/>
      <c r="P99" s="211">
        <f>SUM(P100:P106)</f>
        <v>0</v>
      </c>
      <c r="Q99" s="210"/>
      <c r="R99" s="211">
        <f>SUM(R100:R106)</f>
        <v>0</v>
      </c>
      <c r="S99" s="210"/>
      <c r="T99" s="212">
        <f>SUM(T100:T106)</f>
        <v>0</v>
      </c>
      <c r="AR99" s="213" t="s">
        <v>80</v>
      </c>
      <c r="AT99" s="214" t="s">
        <v>71</v>
      </c>
      <c r="AU99" s="214" t="s">
        <v>80</v>
      </c>
      <c r="AY99" s="213" t="s">
        <v>164</v>
      </c>
      <c r="BK99" s="215">
        <f>SUM(BK100:BK106)</f>
        <v>0</v>
      </c>
    </row>
    <row r="100" s="1" customFormat="1" ht="51" customHeight="1">
      <c r="B100" s="43"/>
      <c r="C100" s="218" t="s">
        <v>178</v>
      </c>
      <c r="D100" s="218" t="s">
        <v>166</v>
      </c>
      <c r="E100" s="219" t="s">
        <v>185</v>
      </c>
      <c r="F100" s="220" t="s">
        <v>186</v>
      </c>
      <c r="G100" s="221" t="s">
        <v>181</v>
      </c>
      <c r="H100" s="222">
        <v>2.9159999999999999</v>
      </c>
      <c r="I100" s="223"/>
      <c r="J100" s="224">
        <f>ROUND(I100*H100,2)</f>
        <v>0</v>
      </c>
      <c r="K100" s="220" t="s">
        <v>170</v>
      </c>
      <c r="L100" s="69"/>
      <c r="M100" s="225" t="s">
        <v>21</v>
      </c>
      <c r="N100" s="226" t="s">
        <v>43</v>
      </c>
      <c r="O100" s="44"/>
      <c r="P100" s="227">
        <f>O100*H100</f>
        <v>0</v>
      </c>
      <c r="Q100" s="227">
        <v>0</v>
      </c>
      <c r="R100" s="227">
        <f>Q100*H100</f>
        <v>0</v>
      </c>
      <c r="S100" s="227">
        <v>0</v>
      </c>
      <c r="T100" s="228">
        <f>S100*H100</f>
        <v>0</v>
      </c>
      <c r="AR100" s="21" t="s">
        <v>171</v>
      </c>
      <c r="AT100" s="21" t="s">
        <v>166</v>
      </c>
      <c r="AU100" s="21" t="s">
        <v>82</v>
      </c>
      <c r="AY100" s="21" t="s">
        <v>164</v>
      </c>
      <c r="BE100" s="229">
        <f>IF(N100="základní",J100,0)</f>
        <v>0</v>
      </c>
      <c r="BF100" s="229">
        <f>IF(N100="snížená",J100,0)</f>
        <v>0</v>
      </c>
      <c r="BG100" s="229">
        <f>IF(N100="zákl. přenesená",J100,0)</f>
        <v>0</v>
      </c>
      <c r="BH100" s="229">
        <f>IF(N100="sníž. přenesená",J100,0)</f>
        <v>0</v>
      </c>
      <c r="BI100" s="229">
        <f>IF(N100="nulová",J100,0)</f>
        <v>0</v>
      </c>
      <c r="BJ100" s="21" t="s">
        <v>80</v>
      </c>
      <c r="BK100" s="229">
        <f>ROUND(I100*H100,2)</f>
        <v>0</v>
      </c>
      <c r="BL100" s="21" t="s">
        <v>171</v>
      </c>
      <c r="BM100" s="21" t="s">
        <v>970</v>
      </c>
    </row>
    <row r="101" s="1" customFormat="1" ht="38.25" customHeight="1">
      <c r="B101" s="43"/>
      <c r="C101" s="218" t="s">
        <v>171</v>
      </c>
      <c r="D101" s="218" t="s">
        <v>166</v>
      </c>
      <c r="E101" s="219" t="s">
        <v>189</v>
      </c>
      <c r="F101" s="220" t="s">
        <v>190</v>
      </c>
      <c r="G101" s="221" t="s">
        <v>181</v>
      </c>
      <c r="H101" s="222">
        <v>2.9159999999999999</v>
      </c>
      <c r="I101" s="223"/>
      <c r="J101" s="224">
        <f>ROUND(I101*H101,2)</f>
        <v>0</v>
      </c>
      <c r="K101" s="220" t="s">
        <v>170</v>
      </c>
      <c r="L101" s="69"/>
      <c r="M101" s="225" t="s">
        <v>21</v>
      </c>
      <c r="N101" s="226" t="s">
        <v>43</v>
      </c>
      <c r="O101" s="44"/>
      <c r="P101" s="227">
        <f>O101*H101</f>
        <v>0</v>
      </c>
      <c r="Q101" s="227">
        <v>0</v>
      </c>
      <c r="R101" s="227">
        <f>Q101*H101</f>
        <v>0</v>
      </c>
      <c r="S101" s="227">
        <v>0</v>
      </c>
      <c r="T101" s="228">
        <f>S101*H101</f>
        <v>0</v>
      </c>
      <c r="AR101" s="21" t="s">
        <v>171</v>
      </c>
      <c r="AT101" s="21" t="s">
        <v>166</v>
      </c>
      <c r="AU101" s="21" t="s">
        <v>82</v>
      </c>
      <c r="AY101" s="21" t="s">
        <v>164</v>
      </c>
      <c r="BE101" s="229">
        <f>IF(N101="základní",J101,0)</f>
        <v>0</v>
      </c>
      <c r="BF101" s="229">
        <f>IF(N101="snížená",J101,0)</f>
        <v>0</v>
      </c>
      <c r="BG101" s="229">
        <f>IF(N101="zákl. přenesená",J101,0)</f>
        <v>0</v>
      </c>
      <c r="BH101" s="229">
        <f>IF(N101="sníž. přenesená",J101,0)</f>
        <v>0</v>
      </c>
      <c r="BI101" s="229">
        <f>IF(N101="nulová",J101,0)</f>
        <v>0</v>
      </c>
      <c r="BJ101" s="21" t="s">
        <v>80</v>
      </c>
      <c r="BK101" s="229">
        <f>ROUND(I101*H101,2)</f>
        <v>0</v>
      </c>
      <c r="BL101" s="21" t="s">
        <v>171</v>
      </c>
      <c r="BM101" s="21" t="s">
        <v>971</v>
      </c>
    </row>
    <row r="102" s="1" customFormat="1" ht="38.25" customHeight="1">
      <c r="B102" s="43"/>
      <c r="C102" s="218" t="s">
        <v>188</v>
      </c>
      <c r="D102" s="218" t="s">
        <v>166</v>
      </c>
      <c r="E102" s="219" t="s">
        <v>193</v>
      </c>
      <c r="F102" s="220" t="s">
        <v>194</v>
      </c>
      <c r="G102" s="221" t="s">
        <v>181</v>
      </c>
      <c r="H102" s="222">
        <v>2.9159999999999999</v>
      </c>
      <c r="I102" s="223"/>
      <c r="J102" s="224">
        <f>ROUND(I102*H102,2)</f>
        <v>0</v>
      </c>
      <c r="K102" s="220" t="s">
        <v>170</v>
      </c>
      <c r="L102" s="69"/>
      <c r="M102" s="225" t="s">
        <v>21</v>
      </c>
      <c r="N102" s="226" t="s">
        <v>43</v>
      </c>
      <c r="O102" s="44"/>
      <c r="P102" s="227">
        <f>O102*H102</f>
        <v>0</v>
      </c>
      <c r="Q102" s="227">
        <v>0</v>
      </c>
      <c r="R102" s="227">
        <f>Q102*H102</f>
        <v>0</v>
      </c>
      <c r="S102" s="227">
        <v>0</v>
      </c>
      <c r="T102" s="228">
        <f>S102*H102</f>
        <v>0</v>
      </c>
      <c r="AR102" s="21" t="s">
        <v>171</v>
      </c>
      <c r="AT102" s="21" t="s">
        <v>166</v>
      </c>
      <c r="AU102" s="21" t="s">
        <v>82</v>
      </c>
      <c r="AY102" s="21" t="s">
        <v>164</v>
      </c>
      <c r="BE102" s="229">
        <f>IF(N102="základní",J102,0)</f>
        <v>0</v>
      </c>
      <c r="BF102" s="229">
        <f>IF(N102="snížená",J102,0)</f>
        <v>0</v>
      </c>
      <c r="BG102" s="229">
        <f>IF(N102="zákl. přenesená",J102,0)</f>
        <v>0</v>
      </c>
      <c r="BH102" s="229">
        <f>IF(N102="sníž. přenesená",J102,0)</f>
        <v>0</v>
      </c>
      <c r="BI102" s="229">
        <f>IF(N102="nulová",J102,0)</f>
        <v>0</v>
      </c>
      <c r="BJ102" s="21" t="s">
        <v>80</v>
      </c>
      <c r="BK102" s="229">
        <f>ROUND(I102*H102,2)</f>
        <v>0</v>
      </c>
      <c r="BL102" s="21" t="s">
        <v>171</v>
      </c>
      <c r="BM102" s="21" t="s">
        <v>972</v>
      </c>
    </row>
    <row r="103" s="1" customFormat="1" ht="38.25" customHeight="1">
      <c r="B103" s="43"/>
      <c r="C103" s="218" t="s">
        <v>192</v>
      </c>
      <c r="D103" s="218" t="s">
        <v>166</v>
      </c>
      <c r="E103" s="219" t="s">
        <v>197</v>
      </c>
      <c r="F103" s="220" t="s">
        <v>198</v>
      </c>
      <c r="G103" s="221" t="s">
        <v>181</v>
      </c>
      <c r="H103" s="222">
        <v>2.9159999999999999</v>
      </c>
      <c r="I103" s="223"/>
      <c r="J103" s="224">
        <f>ROUND(I103*H103,2)</f>
        <v>0</v>
      </c>
      <c r="K103" s="220" t="s">
        <v>170</v>
      </c>
      <c r="L103" s="69"/>
      <c r="M103" s="225" t="s">
        <v>21</v>
      </c>
      <c r="N103" s="226" t="s">
        <v>43</v>
      </c>
      <c r="O103" s="44"/>
      <c r="P103" s="227">
        <f>O103*H103</f>
        <v>0</v>
      </c>
      <c r="Q103" s="227">
        <v>0</v>
      </c>
      <c r="R103" s="227">
        <f>Q103*H103</f>
        <v>0</v>
      </c>
      <c r="S103" s="227">
        <v>0</v>
      </c>
      <c r="T103" s="228">
        <f>S103*H103</f>
        <v>0</v>
      </c>
      <c r="AR103" s="21" t="s">
        <v>171</v>
      </c>
      <c r="AT103" s="21" t="s">
        <v>166</v>
      </c>
      <c r="AU103" s="21" t="s">
        <v>82</v>
      </c>
      <c r="AY103" s="21" t="s">
        <v>164</v>
      </c>
      <c r="BE103" s="229">
        <f>IF(N103="základní",J103,0)</f>
        <v>0</v>
      </c>
      <c r="BF103" s="229">
        <f>IF(N103="snížená",J103,0)</f>
        <v>0</v>
      </c>
      <c r="BG103" s="229">
        <f>IF(N103="zákl. přenesená",J103,0)</f>
        <v>0</v>
      </c>
      <c r="BH103" s="229">
        <f>IF(N103="sníž. přenesená",J103,0)</f>
        <v>0</v>
      </c>
      <c r="BI103" s="229">
        <f>IF(N103="nulová",J103,0)</f>
        <v>0</v>
      </c>
      <c r="BJ103" s="21" t="s">
        <v>80</v>
      </c>
      <c r="BK103" s="229">
        <f>ROUND(I103*H103,2)</f>
        <v>0</v>
      </c>
      <c r="BL103" s="21" t="s">
        <v>171</v>
      </c>
      <c r="BM103" s="21" t="s">
        <v>973</v>
      </c>
    </row>
    <row r="104" s="1" customFormat="1" ht="51" customHeight="1">
      <c r="B104" s="43"/>
      <c r="C104" s="218" t="s">
        <v>196</v>
      </c>
      <c r="D104" s="218" t="s">
        <v>166</v>
      </c>
      <c r="E104" s="219" t="s">
        <v>201</v>
      </c>
      <c r="F104" s="220" t="s">
        <v>202</v>
      </c>
      <c r="G104" s="221" t="s">
        <v>181</v>
      </c>
      <c r="H104" s="222">
        <v>29.16</v>
      </c>
      <c r="I104" s="223"/>
      <c r="J104" s="224">
        <f>ROUND(I104*H104,2)</f>
        <v>0</v>
      </c>
      <c r="K104" s="220" t="s">
        <v>170</v>
      </c>
      <c r="L104" s="69"/>
      <c r="M104" s="225" t="s">
        <v>21</v>
      </c>
      <c r="N104" s="226" t="s">
        <v>43</v>
      </c>
      <c r="O104" s="44"/>
      <c r="P104" s="227">
        <f>O104*H104</f>
        <v>0</v>
      </c>
      <c r="Q104" s="227">
        <v>0</v>
      </c>
      <c r="R104" s="227">
        <f>Q104*H104</f>
        <v>0</v>
      </c>
      <c r="S104" s="227">
        <v>0</v>
      </c>
      <c r="T104" s="228">
        <f>S104*H104</f>
        <v>0</v>
      </c>
      <c r="AR104" s="21" t="s">
        <v>171</v>
      </c>
      <c r="AT104" s="21" t="s">
        <v>166</v>
      </c>
      <c r="AU104" s="21" t="s">
        <v>82</v>
      </c>
      <c r="AY104" s="21" t="s">
        <v>164</v>
      </c>
      <c r="BE104" s="229">
        <f>IF(N104="základní",J104,0)</f>
        <v>0</v>
      </c>
      <c r="BF104" s="229">
        <f>IF(N104="snížená",J104,0)</f>
        <v>0</v>
      </c>
      <c r="BG104" s="229">
        <f>IF(N104="zákl. přenesená",J104,0)</f>
        <v>0</v>
      </c>
      <c r="BH104" s="229">
        <f>IF(N104="sníž. přenesená",J104,0)</f>
        <v>0</v>
      </c>
      <c r="BI104" s="229">
        <f>IF(N104="nulová",J104,0)</f>
        <v>0</v>
      </c>
      <c r="BJ104" s="21" t="s">
        <v>80</v>
      </c>
      <c r="BK104" s="229">
        <f>ROUND(I104*H104,2)</f>
        <v>0</v>
      </c>
      <c r="BL104" s="21" t="s">
        <v>171</v>
      </c>
      <c r="BM104" s="21" t="s">
        <v>974</v>
      </c>
    </row>
    <row r="105" s="11" customFormat="1">
      <c r="B105" s="230"/>
      <c r="C105" s="231"/>
      <c r="D105" s="232" t="s">
        <v>204</v>
      </c>
      <c r="E105" s="231"/>
      <c r="F105" s="233" t="s">
        <v>975</v>
      </c>
      <c r="G105" s="231"/>
      <c r="H105" s="234">
        <v>29.16</v>
      </c>
      <c r="I105" s="235"/>
      <c r="J105" s="231"/>
      <c r="K105" s="231"/>
      <c r="L105" s="236"/>
      <c r="M105" s="237"/>
      <c r="N105" s="238"/>
      <c r="O105" s="238"/>
      <c r="P105" s="238"/>
      <c r="Q105" s="238"/>
      <c r="R105" s="238"/>
      <c r="S105" s="238"/>
      <c r="T105" s="239"/>
      <c r="AT105" s="240" t="s">
        <v>204</v>
      </c>
      <c r="AU105" s="240" t="s">
        <v>82</v>
      </c>
      <c r="AV105" s="11" t="s">
        <v>82</v>
      </c>
      <c r="AW105" s="11" t="s">
        <v>6</v>
      </c>
      <c r="AX105" s="11" t="s">
        <v>80</v>
      </c>
      <c r="AY105" s="240" t="s">
        <v>164</v>
      </c>
    </row>
    <row r="106" s="1" customFormat="1" ht="25.5" customHeight="1">
      <c r="B106" s="43"/>
      <c r="C106" s="218" t="s">
        <v>200</v>
      </c>
      <c r="D106" s="218" t="s">
        <v>166</v>
      </c>
      <c r="E106" s="219" t="s">
        <v>207</v>
      </c>
      <c r="F106" s="220" t="s">
        <v>208</v>
      </c>
      <c r="G106" s="221" t="s">
        <v>181</v>
      </c>
      <c r="H106" s="222">
        <v>2.9159999999999999</v>
      </c>
      <c r="I106" s="223"/>
      <c r="J106" s="224">
        <f>ROUND(I106*H106,2)</f>
        <v>0</v>
      </c>
      <c r="K106" s="220" t="s">
        <v>170</v>
      </c>
      <c r="L106" s="69"/>
      <c r="M106" s="225" t="s">
        <v>21</v>
      </c>
      <c r="N106" s="226" t="s">
        <v>43</v>
      </c>
      <c r="O106" s="44"/>
      <c r="P106" s="227">
        <f>O106*H106</f>
        <v>0</v>
      </c>
      <c r="Q106" s="227">
        <v>0</v>
      </c>
      <c r="R106" s="227">
        <f>Q106*H106</f>
        <v>0</v>
      </c>
      <c r="S106" s="227">
        <v>0</v>
      </c>
      <c r="T106" s="228">
        <f>S106*H106</f>
        <v>0</v>
      </c>
      <c r="AR106" s="21" t="s">
        <v>171</v>
      </c>
      <c r="AT106" s="21" t="s">
        <v>166</v>
      </c>
      <c r="AU106" s="21" t="s">
        <v>82</v>
      </c>
      <c r="AY106" s="21" t="s">
        <v>164</v>
      </c>
      <c r="BE106" s="229">
        <f>IF(N106="základní",J106,0)</f>
        <v>0</v>
      </c>
      <c r="BF106" s="229">
        <f>IF(N106="snížená",J106,0)</f>
        <v>0</v>
      </c>
      <c r="BG106" s="229">
        <f>IF(N106="zákl. přenesená",J106,0)</f>
        <v>0</v>
      </c>
      <c r="BH106" s="229">
        <f>IF(N106="sníž. přenesená",J106,0)</f>
        <v>0</v>
      </c>
      <c r="BI106" s="229">
        <f>IF(N106="nulová",J106,0)</f>
        <v>0</v>
      </c>
      <c r="BJ106" s="21" t="s">
        <v>80</v>
      </c>
      <c r="BK106" s="229">
        <f>ROUND(I106*H106,2)</f>
        <v>0</v>
      </c>
      <c r="BL106" s="21" t="s">
        <v>171</v>
      </c>
      <c r="BM106" s="21" t="s">
        <v>976</v>
      </c>
    </row>
    <row r="107" s="10" customFormat="1" ht="29.88" customHeight="1">
      <c r="B107" s="202"/>
      <c r="C107" s="203"/>
      <c r="D107" s="204" t="s">
        <v>71</v>
      </c>
      <c r="E107" s="216" t="s">
        <v>210</v>
      </c>
      <c r="F107" s="216" t="s">
        <v>211</v>
      </c>
      <c r="G107" s="203"/>
      <c r="H107" s="203"/>
      <c r="I107" s="206"/>
      <c r="J107" s="217">
        <f>BK107</f>
        <v>0</v>
      </c>
      <c r="K107" s="203"/>
      <c r="L107" s="208"/>
      <c r="M107" s="209"/>
      <c r="N107" s="210"/>
      <c r="O107" s="210"/>
      <c r="P107" s="211">
        <f>SUM(P108:P111)</f>
        <v>0</v>
      </c>
      <c r="Q107" s="210"/>
      <c r="R107" s="211">
        <f>SUM(R108:R111)</f>
        <v>6.8209999999999997</v>
      </c>
      <c r="S107" s="210"/>
      <c r="T107" s="212">
        <f>SUM(T108:T111)</f>
        <v>0</v>
      </c>
      <c r="AR107" s="213" t="s">
        <v>80</v>
      </c>
      <c r="AT107" s="214" t="s">
        <v>71</v>
      </c>
      <c r="AU107" s="214" t="s">
        <v>80</v>
      </c>
      <c r="AY107" s="213" t="s">
        <v>164</v>
      </c>
      <c r="BK107" s="215">
        <f>SUM(BK108:BK111)</f>
        <v>0</v>
      </c>
    </row>
    <row r="108" s="1" customFormat="1" ht="16.5" customHeight="1">
      <c r="B108" s="43"/>
      <c r="C108" s="218" t="s">
        <v>206</v>
      </c>
      <c r="D108" s="218" t="s">
        <v>166</v>
      </c>
      <c r="E108" s="219" t="s">
        <v>213</v>
      </c>
      <c r="F108" s="220" t="s">
        <v>214</v>
      </c>
      <c r="G108" s="221" t="s">
        <v>181</v>
      </c>
      <c r="H108" s="222">
        <v>2.9159999999999999</v>
      </c>
      <c r="I108" s="223"/>
      <c r="J108" s="224">
        <f>ROUND(I108*H108,2)</f>
        <v>0</v>
      </c>
      <c r="K108" s="220" t="s">
        <v>170</v>
      </c>
      <c r="L108" s="69"/>
      <c r="M108" s="225" t="s">
        <v>21</v>
      </c>
      <c r="N108" s="226" t="s">
        <v>43</v>
      </c>
      <c r="O108" s="44"/>
      <c r="P108" s="227">
        <f>O108*H108</f>
        <v>0</v>
      </c>
      <c r="Q108" s="227">
        <v>0</v>
      </c>
      <c r="R108" s="227">
        <f>Q108*H108</f>
        <v>0</v>
      </c>
      <c r="S108" s="227">
        <v>0</v>
      </c>
      <c r="T108" s="228">
        <f>S108*H108</f>
        <v>0</v>
      </c>
      <c r="AR108" s="21" t="s">
        <v>171</v>
      </c>
      <c r="AT108" s="21" t="s">
        <v>166</v>
      </c>
      <c r="AU108" s="21" t="s">
        <v>82</v>
      </c>
      <c r="AY108" s="21" t="s">
        <v>164</v>
      </c>
      <c r="BE108" s="229">
        <f>IF(N108="základní",J108,0)</f>
        <v>0</v>
      </c>
      <c r="BF108" s="229">
        <f>IF(N108="snížená",J108,0)</f>
        <v>0</v>
      </c>
      <c r="BG108" s="229">
        <f>IF(N108="zákl. přenesená",J108,0)</f>
        <v>0</v>
      </c>
      <c r="BH108" s="229">
        <f>IF(N108="sníž. přenesená",J108,0)</f>
        <v>0</v>
      </c>
      <c r="BI108" s="229">
        <f>IF(N108="nulová",J108,0)</f>
        <v>0</v>
      </c>
      <c r="BJ108" s="21" t="s">
        <v>80</v>
      </c>
      <c r="BK108" s="229">
        <f>ROUND(I108*H108,2)</f>
        <v>0</v>
      </c>
      <c r="BL108" s="21" t="s">
        <v>171</v>
      </c>
      <c r="BM108" s="21" t="s">
        <v>977</v>
      </c>
    </row>
    <row r="109" s="1" customFormat="1" ht="16.5" customHeight="1">
      <c r="B109" s="43"/>
      <c r="C109" s="218" t="s">
        <v>212</v>
      </c>
      <c r="D109" s="218" t="s">
        <v>166</v>
      </c>
      <c r="E109" s="219" t="s">
        <v>217</v>
      </c>
      <c r="F109" s="220" t="s">
        <v>218</v>
      </c>
      <c r="G109" s="221" t="s">
        <v>219</v>
      </c>
      <c r="H109" s="222">
        <v>4.6660000000000004</v>
      </c>
      <c r="I109" s="223"/>
      <c r="J109" s="224">
        <f>ROUND(I109*H109,2)</f>
        <v>0</v>
      </c>
      <c r="K109" s="220" t="s">
        <v>170</v>
      </c>
      <c r="L109" s="69"/>
      <c r="M109" s="225" t="s">
        <v>21</v>
      </c>
      <c r="N109" s="226" t="s">
        <v>43</v>
      </c>
      <c r="O109" s="44"/>
      <c r="P109" s="227">
        <f>O109*H109</f>
        <v>0</v>
      </c>
      <c r="Q109" s="227">
        <v>0</v>
      </c>
      <c r="R109" s="227">
        <f>Q109*H109</f>
        <v>0</v>
      </c>
      <c r="S109" s="227">
        <v>0</v>
      </c>
      <c r="T109" s="228">
        <f>S109*H109</f>
        <v>0</v>
      </c>
      <c r="AR109" s="21" t="s">
        <v>171</v>
      </c>
      <c r="AT109" s="21" t="s">
        <v>166</v>
      </c>
      <c r="AU109" s="21" t="s">
        <v>82</v>
      </c>
      <c r="AY109" s="21" t="s">
        <v>164</v>
      </c>
      <c r="BE109" s="229">
        <f>IF(N109="základní",J109,0)</f>
        <v>0</v>
      </c>
      <c r="BF109" s="229">
        <f>IF(N109="snížená",J109,0)</f>
        <v>0</v>
      </c>
      <c r="BG109" s="229">
        <f>IF(N109="zákl. přenesená",J109,0)</f>
        <v>0</v>
      </c>
      <c r="BH109" s="229">
        <f>IF(N109="sníž. přenesená",J109,0)</f>
        <v>0</v>
      </c>
      <c r="BI109" s="229">
        <f>IF(N109="nulová",J109,0)</f>
        <v>0</v>
      </c>
      <c r="BJ109" s="21" t="s">
        <v>80</v>
      </c>
      <c r="BK109" s="229">
        <f>ROUND(I109*H109,2)</f>
        <v>0</v>
      </c>
      <c r="BL109" s="21" t="s">
        <v>171</v>
      </c>
      <c r="BM109" s="21" t="s">
        <v>978</v>
      </c>
    </row>
    <row r="110" s="1" customFormat="1" ht="25.5" customHeight="1">
      <c r="B110" s="43"/>
      <c r="C110" s="218" t="s">
        <v>216</v>
      </c>
      <c r="D110" s="218" t="s">
        <v>166</v>
      </c>
      <c r="E110" s="219" t="s">
        <v>222</v>
      </c>
      <c r="F110" s="220" t="s">
        <v>223</v>
      </c>
      <c r="G110" s="221" t="s">
        <v>181</v>
      </c>
      <c r="H110" s="222">
        <v>3.2480000000000002</v>
      </c>
      <c r="I110" s="223"/>
      <c r="J110" s="224">
        <f>ROUND(I110*H110,2)</f>
        <v>0</v>
      </c>
      <c r="K110" s="220" t="s">
        <v>170</v>
      </c>
      <c r="L110" s="69"/>
      <c r="M110" s="225" t="s">
        <v>21</v>
      </c>
      <c r="N110" s="226" t="s">
        <v>43</v>
      </c>
      <c r="O110" s="44"/>
      <c r="P110" s="227">
        <f>O110*H110</f>
        <v>0</v>
      </c>
      <c r="Q110" s="227">
        <v>0</v>
      </c>
      <c r="R110" s="227">
        <f>Q110*H110</f>
        <v>0</v>
      </c>
      <c r="S110" s="227">
        <v>0</v>
      </c>
      <c r="T110" s="228">
        <f>S110*H110</f>
        <v>0</v>
      </c>
      <c r="AR110" s="21" t="s">
        <v>171</v>
      </c>
      <c r="AT110" s="21" t="s">
        <v>166</v>
      </c>
      <c r="AU110" s="21" t="s">
        <v>82</v>
      </c>
      <c r="AY110" s="21" t="s">
        <v>164</v>
      </c>
      <c r="BE110" s="229">
        <f>IF(N110="základní",J110,0)</f>
        <v>0</v>
      </c>
      <c r="BF110" s="229">
        <f>IF(N110="snížená",J110,0)</f>
        <v>0</v>
      </c>
      <c r="BG110" s="229">
        <f>IF(N110="zákl. přenesená",J110,0)</f>
        <v>0</v>
      </c>
      <c r="BH110" s="229">
        <f>IF(N110="sníž. přenesená",J110,0)</f>
        <v>0</v>
      </c>
      <c r="BI110" s="229">
        <f>IF(N110="nulová",J110,0)</f>
        <v>0</v>
      </c>
      <c r="BJ110" s="21" t="s">
        <v>80</v>
      </c>
      <c r="BK110" s="229">
        <f>ROUND(I110*H110,2)</f>
        <v>0</v>
      </c>
      <c r="BL110" s="21" t="s">
        <v>171</v>
      </c>
      <c r="BM110" s="21" t="s">
        <v>979</v>
      </c>
    </row>
    <row r="111" s="1" customFormat="1" ht="16.5" customHeight="1">
      <c r="B111" s="43"/>
      <c r="C111" s="241" t="s">
        <v>221</v>
      </c>
      <c r="D111" s="241" t="s">
        <v>225</v>
      </c>
      <c r="E111" s="242" t="s">
        <v>226</v>
      </c>
      <c r="F111" s="243" t="s">
        <v>227</v>
      </c>
      <c r="G111" s="244" t="s">
        <v>219</v>
      </c>
      <c r="H111" s="245">
        <v>6.8209999999999997</v>
      </c>
      <c r="I111" s="246"/>
      <c r="J111" s="247">
        <f>ROUND(I111*H111,2)</f>
        <v>0</v>
      </c>
      <c r="K111" s="243" t="s">
        <v>170</v>
      </c>
      <c r="L111" s="248"/>
      <c r="M111" s="249" t="s">
        <v>21</v>
      </c>
      <c r="N111" s="250" t="s">
        <v>43</v>
      </c>
      <c r="O111" s="44"/>
      <c r="P111" s="227">
        <f>O111*H111</f>
        <v>0</v>
      </c>
      <c r="Q111" s="227">
        <v>1</v>
      </c>
      <c r="R111" s="227">
        <f>Q111*H111</f>
        <v>6.8209999999999997</v>
      </c>
      <c r="S111" s="227">
        <v>0</v>
      </c>
      <c r="T111" s="228">
        <f>S111*H111</f>
        <v>0</v>
      </c>
      <c r="AR111" s="21" t="s">
        <v>200</v>
      </c>
      <c r="AT111" s="21" t="s">
        <v>225</v>
      </c>
      <c r="AU111" s="21" t="s">
        <v>82</v>
      </c>
      <c r="AY111" s="21" t="s">
        <v>164</v>
      </c>
      <c r="BE111" s="229">
        <f>IF(N111="základní",J111,0)</f>
        <v>0</v>
      </c>
      <c r="BF111" s="229">
        <f>IF(N111="snížená",J111,0)</f>
        <v>0</v>
      </c>
      <c r="BG111" s="229">
        <f>IF(N111="zákl. přenesená",J111,0)</f>
        <v>0</v>
      </c>
      <c r="BH111" s="229">
        <f>IF(N111="sníž. přenesená",J111,0)</f>
        <v>0</v>
      </c>
      <c r="BI111" s="229">
        <f>IF(N111="nulová",J111,0)</f>
        <v>0</v>
      </c>
      <c r="BJ111" s="21" t="s">
        <v>80</v>
      </c>
      <c r="BK111" s="229">
        <f>ROUND(I111*H111,2)</f>
        <v>0</v>
      </c>
      <c r="BL111" s="21" t="s">
        <v>171</v>
      </c>
      <c r="BM111" s="21" t="s">
        <v>980</v>
      </c>
    </row>
    <row r="112" s="10" customFormat="1" ht="29.88" customHeight="1">
      <c r="B112" s="202"/>
      <c r="C112" s="203"/>
      <c r="D112" s="204" t="s">
        <v>71</v>
      </c>
      <c r="E112" s="216" t="s">
        <v>82</v>
      </c>
      <c r="F112" s="216" t="s">
        <v>229</v>
      </c>
      <c r="G112" s="203"/>
      <c r="H112" s="203"/>
      <c r="I112" s="206"/>
      <c r="J112" s="217">
        <f>BK112</f>
        <v>0</v>
      </c>
      <c r="K112" s="203"/>
      <c r="L112" s="208"/>
      <c r="M112" s="209"/>
      <c r="N112" s="210"/>
      <c r="O112" s="210"/>
      <c r="P112" s="211">
        <f>SUM(P113:P119)</f>
        <v>0</v>
      </c>
      <c r="Q112" s="210"/>
      <c r="R112" s="211">
        <f>SUM(R113:R119)</f>
        <v>2.6225490582009998</v>
      </c>
      <c r="S112" s="210"/>
      <c r="T112" s="212">
        <f>SUM(T113:T119)</f>
        <v>0</v>
      </c>
      <c r="AR112" s="213" t="s">
        <v>80</v>
      </c>
      <c r="AT112" s="214" t="s">
        <v>71</v>
      </c>
      <c r="AU112" s="214" t="s">
        <v>80</v>
      </c>
      <c r="AY112" s="213" t="s">
        <v>164</v>
      </c>
      <c r="BK112" s="215">
        <f>SUM(BK113:BK119)</f>
        <v>0</v>
      </c>
    </row>
    <row r="113" s="1" customFormat="1" ht="38.25" customHeight="1">
      <c r="B113" s="43"/>
      <c r="C113" s="218" t="s">
        <v>176</v>
      </c>
      <c r="D113" s="218" t="s">
        <v>166</v>
      </c>
      <c r="E113" s="219" t="s">
        <v>231</v>
      </c>
      <c r="F113" s="220" t="s">
        <v>232</v>
      </c>
      <c r="G113" s="221" t="s">
        <v>169</v>
      </c>
      <c r="H113" s="222">
        <v>6.4800000000000004</v>
      </c>
      <c r="I113" s="223"/>
      <c r="J113" s="224">
        <f>ROUND(I113*H113,2)</f>
        <v>0</v>
      </c>
      <c r="K113" s="220" t="s">
        <v>170</v>
      </c>
      <c r="L113" s="69"/>
      <c r="M113" s="225" t="s">
        <v>21</v>
      </c>
      <c r="N113" s="226" t="s">
        <v>43</v>
      </c>
      <c r="O113" s="44"/>
      <c r="P113" s="227">
        <f>O113*H113</f>
        <v>0</v>
      </c>
      <c r="Q113" s="227">
        <v>0</v>
      </c>
      <c r="R113" s="227">
        <f>Q113*H113</f>
        <v>0</v>
      </c>
      <c r="S113" s="227">
        <v>0</v>
      </c>
      <c r="T113" s="228">
        <f>S113*H113</f>
        <v>0</v>
      </c>
      <c r="AR113" s="21" t="s">
        <v>171</v>
      </c>
      <c r="AT113" s="21" t="s">
        <v>166</v>
      </c>
      <c r="AU113" s="21" t="s">
        <v>82</v>
      </c>
      <c r="AY113" s="21" t="s">
        <v>164</v>
      </c>
      <c r="BE113" s="229">
        <f>IF(N113="základní",J113,0)</f>
        <v>0</v>
      </c>
      <c r="BF113" s="229">
        <f>IF(N113="snížená",J113,0)</f>
        <v>0</v>
      </c>
      <c r="BG113" s="229">
        <f>IF(N113="zákl. přenesená",J113,0)</f>
        <v>0</v>
      </c>
      <c r="BH113" s="229">
        <f>IF(N113="sníž. přenesená",J113,0)</f>
        <v>0</v>
      </c>
      <c r="BI113" s="229">
        <f>IF(N113="nulová",J113,0)</f>
        <v>0</v>
      </c>
      <c r="BJ113" s="21" t="s">
        <v>80</v>
      </c>
      <c r="BK113" s="229">
        <f>ROUND(I113*H113,2)</f>
        <v>0</v>
      </c>
      <c r="BL113" s="21" t="s">
        <v>171</v>
      </c>
      <c r="BM113" s="21" t="s">
        <v>981</v>
      </c>
    </row>
    <row r="114" s="1" customFormat="1" ht="25.5" customHeight="1">
      <c r="B114" s="43"/>
      <c r="C114" s="218" t="s">
        <v>230</v>
      </c>
      <c r="D114" s="218" t="s">
        <v>166</v>
      </c>
      <c r="E114" s="219" t="s">
        <v>234</v>
      </c>
      <c r="F114" s="220" t="s">
        <v>235</v>
      </c>
      <c r="G114" s="221" t="s">
        <v>181</v>
      </c>
      <c r="H114" s="222">
        <v>0.64800000000000002</v>
      </c>
      <c r="I114" s="223"/>
      <c r="J114" s="224">
        <f>ROUND(I114*H114,2)</f>
        <v>0</v>
      </c>
      <c r="K114" s="220" t="s">
        <v>170</v>
      </c>
      <c r="L114" s="69"/>
      <c r="M114" s="225" t="s">
        <v>21</v>
      </c>
      <c r="N114" s="226" t="s">
        <v>43</v>
      </c>
      <c r="O114" s="44"/>
      <c r="P114" s="227">
        <f>O114*H114</f>
        <v>0</v>
      </c>
      <c r="Q114" s="227">
        <v>2.1600000000000001</v>
      </c>
      <c r="R114" s="227">
        <f>Q114*H114</f>
        <v>1.39968</v>
      </c>
      <c r="S114" s="227">
        <v>0</v>
      </c>
      <c r="T114" s="228">
        <f>S114*H114</f>
        <v>0</v>
      </c>
      <c r="AR114" s="21" t="s">
        <v>171</v>
      </c>
      <c r="AT114" s="21" t="s">
        <v>166</v>
      </c>
      <c r="AU114" s="21" t="s">
        <v>82</v>
      </c>
      <c r="AY114" s="21" t="s">
        <v>164</v>
      </c>
      <c r="BE114" s="229">
        <f>IF(N114="základní",J114,0)</f>
        <v>0</v>
      </c>
      <c r="BF114" s="229">
        <f>IF(N114="snížená",J114,0)</f>
        <v>0</v>
      </c>
      <c r="BG114" s="229">
        <f>IF(N114="zákl. přenesená",J114,0)</f>
        <v>0</v>
      </c>
      <c r="BH114" s="229">
        <f>IF(N114="sníž. přenesená",J114,0)</f>
        <v>0</v>
      </c>
      <c r="BI114" s="229">
        <f>IF(N114="nulová",J114,0)</f>
        <v>0</v>
      </c>
      <c r="BJ114" s="21" t="s">
        <v>80</v>
      </c>
      <c r="BK114" s="229">
        <f>ROUND(I114*H114,2)</f>
        <v>0</v>
      </c>
      <c r="BL114" s="21" t="s">
        <v>171</v>
      </c>
      <c r="BM114" s="21" t="s">
        <v>982</v>
      </c>
    </row>
    <row r="115" s="1" customFormat="1" ht="25.5" customHeight="1">
      <c r="B115" s="43"/>
      <c r="C115" s="218" t="s">
        <v>10</v>
      </c>
      <c r="D115" s="218" t="s">
        <v>166</v>
      </c>
      <c r="E115" s="219" t="s">
        <v>237</v>
      </c>
      <c r="F115" s="220" t="s">
        <v>238</v>
      </c>
      <c r="G115" s="221" t="s">
        <v>181</v>
      </c>
      <c r="H115" s="222">
        <v>0.128</v>
      </c>
      <c r="I115" s="223"/>
      <c r="J115" s="224">
        <f>ROUND(I115*H115,2)</f>
        <v>0</v>
      </c>
      <c r="K115" s="220" t="s">
        <v>170</v>
      </c>
      <c r="L115" s="69"/>
      <c r="M115" s="225" t="s">
        <v>21</v>
      </c>
      <c r="N115" s="226" t="s">
        <v>43</v>
      </c>
      <c r="O115" s="44"/>
      <c r="P115" s="227">
        <f>O115*H115</f>
        <v>0</v>
      </c>
      <c r="Q115" s="227">
        <v>2.4532922039999998</v>
      </c>
      <c r="R115" s="227">
        <f>Q115*H115</f>
        <v>0.31402140211199997</v>
      </c>
      <c r="S115" s="227">
        <v>0</v>
      </c>
      <c r="T115" s="228">
        <f>S115*H115</f>
        <v>0</v>
      </c>
      <c r="AR115" s="21" t="s">
        <v>171</v>
      </c>
      <c r="AT115" s="21" t="s">
        <v>166</v>
      </c>
      <c r="AU115" s="21" t="s">
        <v>82</v>
      </c>
      <c r="AY115" s="21" t="s">
        <v>164</v>
      </c>
      <c r="BE115" s="229">
        <f>IF(N115="základní",J115,0)</f>
        <v>0</v>
      </c>
      <c r="BF115" s="229">
        <f>IF(N115="snížená",J115,0)</f>
        <v>0</v>
      </c>
      <c r="BG115" s="229">
        <f>IF(N115="zákl. přenesená",J115,0)</f>
        <v>0</v>
      </c>
      <c r="BH115" s="229">
        <f>IF(N115="sníž. přenesená",J115,0)</f>
        <v>0</v>
      </c>
      <c r="BI115" s="229">
        <f>IF(N115="nulová",J115,0)</f>
        <v>0</v>
      </c>
      <c r="BJ115" s="21" t="s">
        <v>80</v>
      </c>
      <c r="BK115" s="229">
        <f>ROUND(I115*H115,2)</f>
        <v>0</v>
      </c>
      <c r="BL115" s="21" t="s">
        <v>171</v>
      </c>
      <c r="BM115" s="21" t="s">
        <v>983</v>
      </c>
    </row>
    <row r="116" s="1" customFormat="1" ht="16.5" customHeight="1">
      <c r="B116" s="43"/>
      <c r="C116" s="218" t="s">
        <v>183</v>
      </c>
      <c r="D116" s="218" t="s">
        <v>166</v>
      </c>
      <c r="E116" s="219" t="s">
        <v>240</v>
      </c>
      <c r="F116" s="220" t="s">
        <v>241</v>
      </c>
      <c r="G116" s="221" t="s">
        <v>169</v>
      </c>
      <c r="H116" s="222">
        <v>0.95999999999999996</v>
      </c>
      <c r="I116" s="223"/>
      <c r="J116" s="224">
        <f>ROUND(I116*H116,2)</f>
        <v>0</v>
      </c>
      <c r="K116" s="220" t="s">
        <v>170</v>
      </c>
      <c r="L116" s="69"/>
      <c r="M116" s="225" t="s">
        <v>21</v>
      </c>
      <c r="N116" s="226" t="s">
        <v>43</v>
      </c>
      <c r="O116" s="44"/>
      <c r="P116" s="227">
        <f>O116*H116</f>
        <v>0</v>
      </c>
      <c r="Q116" s="227">
        <v>0.0024719</v>
      </c>
      <c r="R116" s="227">
        <f>Q116*H116</f>
        <v>0.0023730240000000001</v>
      </c>
      <c r="S116" s="227">
        <v>0</v>
      </c>
      <c r="T116" s="228">
        <f>S116*H116</f>
        <v>0</v>
      </c>
      <c r="AR116" s="21" t="s">
        <v>171</v>
      </c>
      <c r="AT116" s="21" t="s">
        <v>166</v>
      </c>
      <c r="AU116" s="21" t="s">
        <v>82</v>
      </c>
      <c r="AY116" s="21" t="s">
        <v>164</v>
      </c>
      <c r="BE116" s="229">
        <f>IF(N116="základní",J116,0)</f>
        <v>0</v>
      </c>
      <c r="BF116" s="229">
        <f>IF(N116="snížená",J116,0)</f>
        <v>0</v>
      </c>
      <c r="BG116" s="229">
        <f>IF(N116="zákl. přenesená",J116,0)</f>
        <v>0</v>
      </c>
      <c r="BH116" s="229">
        <f>IF(N116="sníž. přenesená",J116,0)</f>
        <v>0</v>
      </c>
      <c r="BI116" s="229">
        <f>IF(N116="nulová",J116,0)</f>
        <v>0</v>
      </c>
      <c r="BJ116" s="21" t="s">
        <v>80</v>
      </c>
      <c r="BK116" s="229">
        <f>ROUND(I116*H116,2)</f>
        <v>0</v>
      </c>
      <c r="BL116" s="21" t="s">
        <v>171</v>
      </c>
      <c r="BM116" s="21" t="s">
        <v>984</v>
      </c>
    </row>
    <row r="117" s="1" customFormat="1" ht="16.5" customHeight="1">
      <c r="B117" s="43"/>
      <c r="C117" s="218" t="s">
        <v>210</v>
      </c>
      <c r="D117" s="218" t="s">
        <v>166</v>
      </c>
      <c r="E117" s="219" t="s">
        <v>244</v>
      </c>
      <c r="F117" s="220" t="s">
        <v>245</v>
      </c>
      <c r="G117" s="221" t="s">
        <v>169</v>
      </c>
      <c r="H117" s="222">
        <v>0.95999999999999996</v>
      </c>
      <c r="I117" s="223"/>
      <c r="J117" s="224">
        <f>ROUND(I117*H117,2)</f>
        <v>0</v>
      </c>
      <c r="K117" s="220" t="s">
        <v>170</v>
      </c>
      <c r="L117" s="69"/>
      <c r="M117" s="225" t="s">
        <v>21</v>
      </c>
      <c r="N117" s="226" t="s">
        <v>43</v>
      </c>
      <c r="O117" s="44"/>
      <c r="P117" s="227">
        <f>O117*H117</f>
        <v>0</v>
      </c>
      <c r="Q117" s="227">
        <v>0</v>
      </c>
      <c r="R117" s="227">
        <f>Q117*H117</f>
        <v>0</v>
      </c>
      <c r="S117" s="227">
        <v>0</v>
      </c>
      <c r="T117" s="228">
        <f>S117*H117</f>
        <v>0</v>
      </c>
      <c r="AR117" s="21" t="s">
        <v>171</v>
      </c>
      <c r="AT117" s="21" t="s">
        <v>166</v>
      </c>
      <c r="AU117" s="21" t="s">
        <v>82</v>
      </c>
      <c r="AY117" s="21" t="s">
        <v>164</v>
      </c>
      <c r="BE117" s="229">
        <f>IF(N117="základní",J117,0)</f>
        <v>0</v>
      </c>
      <c r="BF117" s="229">
        <f>IF(N117="snížená",J117,0)</f>
        <v>0</v>
      </c>
      <c r="BG117" s="229">
        <f>IF(N117="zákl. přenesená",J117,0)</f>
        <v>0</v>
      </c>
      <c r="BH117" s="229">
        <f>IF(N117="sníž. přenesená",J117,0)</f>
        <v>0</v>
      </c>
      <c r="BI117" s="229">
        <f>IF(N117="nulová",J117,0)</f>
        <v>0</v>
      </c>
      <c r="BJ117" s="21" t="s">
        <v>80</v>
      </c>
      <c r="BK117" s="229">
        <f>ROUND(I117*H117,2)</f>
        <v>0</v>
      </c>
      <c r="BL117" s="21" t="s">
        <v>171</v>
      </c>
      <c r="BM117" s="21" t="s">
        <v>985</v>
      </c>
    </row>
    <row r="118" s="1" customFormat="1" ht="25.5" customHeight="1">
      <c r="B118" s="43"/>
      <c r="C118" s="218" t="s">
        <v>243</v>
      </c>
      <c r="D118" s="218" t="s">
        <v>166</v>
      </c>
      <c r="E118" s="219" t="s">
        <v>248</v>
      </c>
      <c r="F118" s="220" t="s">
        <v>249</v>
      </c>
      <c r="G118" s="221" t="s">
        <v>219</v>
      </c>
      <c r="H118" s="222">
        <v>0.0050000000000000001</v>
      </c>
      <c r="I118" s="223"/>
      <c r="J118" s="224">
        <f>ROUND(I118*H118,2)</f>
        <v>0</v>
      </c>
      <c r="K118" s="220" t="s">
        <v>170</v>
      </c>
      <c r="L118" s="69"/>
      <c r="M118" s="225" t="s">
        <v>21</v>
      </c>
      <c r="N118" s="226" t="s">
        <v>43</v>
      </c>
      <c r="O118" s="44"/>
      <c r="P118" s="227">
        <f>O118*H118</f>
        <v>0</v>
      </c>
      <c r="Q118" s="227">
        <v>1.0525888178</v>
      </c>
      <c r="R118" s="227">
        <f>Q118*H118</f>
        <v>0.0052629440890000004</v>
      </c>
      <c r="S118" s="227">
        <v>0</v>
      </c>
      <c r="T118" s="228">
        <f>S118*H118</f>
        <v>0</v>
      </c>
      <c r="AR118" s="21" t="s">
        <v>171</v>
      </c>
      <c r="AT118" s="21" t="s">
        <v>166</v>
      </c>
      <c r="AU118" s="21" t="s">
        <v>82</v>
      </c>
      <c r="AY118" s="21" t="s">
        <v>164</v>
      </c>
      <c r="BE118" s="229">
        <f>IF(N118="základní",J118,0)</f>
        <v>0</v>
      </c>
      <c r="BF118" s="229">
        <f>IF(N118="snížená",J118,0)</f>
        <v>0</v>
      </c>
      <c r="BG118" s="229">
        <f>IF(N118="zákl. přenesená",J118,0)</f>
        <v>0</v>
      </c>
      <c r="BH118" s="229">
        <f>IF(N118="sníž. přenesená",J118,0)</f>
        <v>0</v>
      </c>
      <c r="BI118" s="229">
        <f>IF(N118="nulová",J118,0)</f>
        <v>0</v>
      </c>
      <c r="BJ118" s="21" t="s">
        <v>80</v>
      </c>
      <c r="BK118" s="229">
        <f>ROUND(I118*H118,2)</f>
        <v>0</v>
      </c>
      <c r="BL118" s="21" t="s">
        <v>171</v>
      </c>
      <c r="BM118" s="21" t="s">
        <v>986</v>
      </c>
    </row>
    <row r="119" s="1" customFormat="1" ht="25.5" customHeight="1">
      <c r="B119" s="43"/>
      <c r="C119" s="218" t="s">
        <v>247</v>
      </c>
      <c r="D119" s="218" t="s">
        <v>166</v>
      </c>
      <c r="E119" s="219" t="s">
        <v>252</v>
      </c>
      <c r="F119" s="220" t="s">
        <v>253</v>
      </c>
      <c r="G119" s="221" t="s">
        <v>169</v>
      </c>
      <c r="H119" s="222">
        <v>2.6000000000000001</v>
      </c>
      <c r="I119" s="223"/>
      <c r="J119" s="224">
        <f>ROUND(I119*H119,2)</f>
        <v>0</v>
      </c>
      <c r="K119" s="220" t="s">
        <v>170</v>
      </c>
      <c r="L119" s="69"/>
      <c r="M119" s="225" t="s">
        <v>21</v>
      </c>
      <c r="N119" s="226" t="s">
        <v>43</v>
      </c>
      <c r="O119" s="44"/>
      <c r="P119" s="227">
        <f>O119*H119</f>
        <v>0</v>
      </c>
      <c r="Q119" s="227">
        <v>0.34661987999999999</v>
      </c>
      <c r="R119" s="227">
        <f>Q119*H119</f>
        <v>0.90121168799999996</v>
      </c>
      <c r="S119" s="227">
        <v>0</v>
      </c>
      <c r="T119" s="228">
        <f>S119*H119</f>
        <v>0</v>
      </c>
      <c r="AR119" s="21" t="s">
        <v>171</v>
      </c>
      <c r="AT119" s="21" t="s">
        <v>166</v>
      </c>
      <c r="AU119" s="21" t="s">
        <v>82</v>
      </c>
      <c r="AY119" s="21" t="s">
        <v>164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21" t="s">
        <v>80</v>
      </c>
      <c r="BK119" s="229">
        <f>ROUND(I119*H119,2)</f>
        <v>0</v>
      </c>
      <c r="BL119" s="21" t="s">
        <v>171</v>
      </c>
      <c r="BM119" s="21" t="s">
        <v>987</v>
      </c>
    </row>
    <row r="120" s="10" customFormat="1" ht="29.88" customHeight="1">
      <c r="B120" s="202"/>
      <c r="C120" s="203"/>
      <c r="D120" s="204" t="s">
        <v>71</v>
      </c>
      <c r="E120" s="216" t="s">
        <v>192</v>
      </c>
      <c r="F120" s="216" t="s">
        <v>265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SUM(P121:P126)</f>
        <v>0</v>
      </c>
      <c r="Q120" s="210"/>
      <c r="R120" s="211">
        <f>SUM(R121:R126)</f>
        <v>0.16741580000000003</v>
      </c>
      <c r="S120" s="210"/>
      <c r="T120" s="212">
        <f>SUM(T121:T126)</f>
        <v>0</v>
      </c>
      <c r="AR120" s="213" t="s">
        <v>80</v>
      </c>
      <c r="AT120" s="214" t="s">
        <v>71</v>
      </c>
      <c r="AU120" s="214" t="s">
        <v>80</v>
      </c>
      <c r="AY120" s="213" t="s">
        <v>164</v>
      </c>
      <c r="BK120" s="215">
        <f>SUM(BK121:BK126)</f>
        <v>0</v>
      </c>
    </row>
    <row r="121" s="1" customFormat="1" ht="25.5" customHeight="1">
      <c r="B121" s="43"/>
      <c r="C121" s="218" t="s">
        <v>251</v>
      </c>
      <c r="D121" s="218" t="s">
        <v>166</v>
      </c>
      <c r="E121" s="219" t="s">
        <v>279</v>
      </c>
      <c r="F121" s="220" t="s">
        <v>280</v>
      </c>
      <c r="G121" s="221" t="s">
        <v>169</v>
      </c>
      <c r="H121" s="222">
        <v>16.32</v>
      </c>
      <c r="I121" s="223"/>
      <c r="J121" s="224">
        <f>ROUND(I121*H121,2)</f>
        <v>0</v>
      </c>
      <c r="K121" s="220" t="s">
        <v>21</v>
      </c>
      <c r="L121" s="69"/>
      <c r="M121" s="225" t="s">
        <v>21</v>
      </c>
      <c r="N121" s="226" t="s">
        <v>43</v>
      </c>
      <c r="O121" s="44"/>
      <c r="P121" s="227">
        <f>O121*H121</f>
        <v>0</v>
      </c>
      <c r="Q121" s="227">
        <v>0.010200000000000001</v>
      </c>
      <c r="R121" s="227">
        <f>Q121*H121</f>
        <v>0.16646400000000003</v>
      </c>
      <c r="S121" s="227">
        <v>0</v>
      </c>
      <c r="T121" s="228">
        <f>S121*H121</f>
        <v>0</v>
      </c>
      <c r="AR121" s="21" t="s">
        <v>171</v>
      </c>
      <c r="AT121" s="21" t="s">
        <v>166</v>
      </c>
      <c r="AU121" s="21" t="s">
        <v>82</v>
      </c>
      <c r="AY121" s="21" t="s">
        <v>164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21" t="s">
        <v>80</v>
      </c>
      <c r="BK121" s="229">
        <f>ROUND(I121*H121,2)</f>
        <v>0</v>
      </c>
      <c r="BL121" s="21" t="s">
        <v>171</v>
      </c>
      <c r="BM121" s="21" t="s">
        <v>988</v>
      </c>
    </row>
    <row r="122" s="1" customFormat="1" ht="25.5" customHeight="1">
      <c r="B122" s="43"/>
      <c r="C122" s="241" t="s">
        <v>9</v>
      </c>
      <c r="D122" s="241" t="s">
        <v>225</v>
      </c>
      <c r="E122" s="242" t="s">
        <v>283</v>
      </c>
      <c r="F122" s="243" t="s">
        <v>284</v>
      </c>
      <c r="G122" s="244" t="s">
        <v>285</v>
      </c>
      <c r="H122" s="245">
        <v>538.55999999999995</v>
      </c>
      <c r="I122" s="246"/>
      <c r="J122" s="247">
        <f>ROUND(I122*H122,2)</f>
        <v>0</v>
      </c>
      <c r="K122" s="243" t="s">
        <v>21</v>
      </c>
      <c r="L122" s="248"/>
      <c r="M122" s="249" t="s">
        <v>21</v>
      </c>
      <c r="N122" s="250" t="s">
        <v>43</v>
      </c>
      <c r="O122" s="44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AR122" s="21" t="s">
        <v>200</v>
      </c>
      <c r="AT122" s="21" t="s">
        <v>225</v>
      </c>
      <c r="AU122" s="21" t="s">
        <v>82</v>
      </c>
      <c r="AY122" s="21" t="s">
        <v>164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21" t="s">
        <v>80</v>
      </c>
      <c r="BK122" s="229">
        <f>ROUND(I122*H122,2)</f>
        <v>0</v>
      </c>
      <c r="BL122" s="21" t="s">
        <v>171</v>
      </c>
      <c r="BM122" s="21" t="s">
        <v>989</v>
      </c>
    </row>
    <row r="123" s="1" customFormat="1" ht="16.5" customHeight="1">
      <c r="B123" s="43"/>
      <c r="C123" s="218" t="s">
        <v>260</v>
      </c>
      <c r="D123" s="218" t="s">
        <v>166</v>
      </c>
      <c r="E123" s="219" t="s">
        <v>288</v>
      </c>
      <c r="F123" s="220" t="s">
        <v>289</v>
      </c>
      <c r="G123" s="221" t="s">
        <v>169</v>
      </c>
      <c r="H123" s="222">
        <v>489</v>
      </c>
      <c r="I123" s="223"/>
      <c r="J123" s="224">
        <f>ROUND(I123*H123,2)</f>
        <v>0</v>
      </c>
      <c r="K123" s="220" t="s">
        <v>21</v>
      </c>
      <c r="L123" s="69"/>
      <c r="M123" s="225" t="s">
        <v>21</v>
      </c>
      <c r="N123" s="226" t="s">
        <v>43</v>
      </c>
      <c r="O123" s="44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AR123" s="21" t="s">
        <v>171</v>
      </c>
      <c r="AT123" s="21" t="s">
        <v>166</v>
      </c>
      <c r="AU123" s="21" t="s">
        <v>82</v>
      </c>
      <c r="AY123" s="21" t="s">
        <v>164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21" t="s">
        <v>80</v>
      </c>
      <c r="BK123" s="229">
        <f>ROUND(I123*H123,2)</f>
        <v>0</v>
      </c>
      <c r="BL123" s="21" t="s">
        <v>171</v>
      </c>
      <c r="BM123" s="21" t="s">
        <v>990</v>
      </c>
    </row>
    <row r="124" s="1" customFormat="1" ht="16.5" customHeight="1">
      <c r="B124" s="43"/>
      <c r="C124" s="241" t="s">
        <v>266</v>
      </c>
      <c r="D124" s="241" t="s">
        <v>225</v>
      </c>
      <c r="E124" s="242" t="s">
        <v>292</v>
      </c>
      <c r="F124" s="243" t="s">
        <v>293</v>
      </c>
      <c r="G124" s="244" t="s">
        <v>285</v>
      </c>
      <c r="H124" s="245">
        <v>2934</v>
      </c>
      <c r="I124" s="246"/>
      <c r="J124" s="247">
        <f>ROUND(I124*H124,2)</f>
        <v>0</v>
      </c>
      <c r="K124" s="243" t="s">
        <v>21</v>
      </c>
      <c r="L124" s="248"/>
      <c r="M124" s="249" t="s">
        <v>21</v>
      </c>
      <c r="N124" s="250" t="s">
        <v>43</v>
      </c>
      <c r="O124" s="44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AR124" s="21" t="s">
        <v>200</v>
      </c>
      <c r="AT124" s="21" t="s">
        <v>225</v>
      </c>
      <c r="AU124" s="21" t="s">
        <v>82</v>
      </c>
      <c r="AY124" s="21" t="s">
        <v>164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21" t="s">
        <v>80</v>
      </c>
      <c r="BK124" s="229">
        <f>ROUND(I124*H124,2)</f>
        <v>0</v>
      </c>
      <c r="BL124" s="21" t="s">
        <v>171</v>
      </c>
      <c r="BM124" s="21" t="s">
        <v>991</v>
      </c>
    </row>
    <row r="125" s="1" customFormat="1" ht="16.5" customHeight="1">
      <c r="B125" s="43"/>
      <c r="C125" s="218" t="s">
        <v>270</v>
      </c>
      <c r="D125" s="218" t="s">
        <v>166</v>
      </c>
      <c r="E125" s="219" t="s">
        <v>296</v>
      </c>
      <c r="F125" s="220" t="s">
        <v>297</v>
      </c>
      <c r="G125" s="221" t="s">
        <v>169</v>
      </c>
      <c r="H125" s="222">
        <v>489</v>
      </c>
      <c r="I125" s="223"/>
      <c r="J125" s="224">
        <f>ROUND(I125*H125,2)</f>
        <v>0</v>
      </c>
      <c r="K125" s="220" t="s">
        <v>170</v>
      </c>
      <c r="L125" s="69"/>
      <c r="M125" s="225" t="s">
        <v>21</v>
      </c>
      <c r="N125" s="226" t="s">
        <v>43</v>
      </c>
      <c r="O125" s="44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AR125" s="21" t="s">
        <v>171</v>
      </c>
      <c r="AT125" s="21" t="s">
        <v>166</v>
      </c>
      <c r="AU125" s="21" t="s">
        <v>82</v>
      </c>
      <c r="AY125" s="21" t="s">
        <v>164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21" t="s">
        <v>80</v>
      </c>
      <c r="BK125" s="229">
        <f>ROUND(I125*H125,2)</f>
        <v>0</v>
      </c>
      <c r="BL125" s="21" t="s">
        <v>171</v>
      </c>
      <c r="BM125" s="21" t="s">
        <v>992</v>
      </c>
    </row>
    <row r="126" s="1" customFormat="1" ht="25.5" customHeight="1">
      <c r="B126" s="43"/>
      <c r="C126" s="218" t="s">
        <v>274</v>
      </c>
      <c r="D126" s="218" t="s">
        <v>166</v>
      </c>
      <c r="E126" s="219" t="s">
        <v>300</v>
      </c>
      <c r="F126" s="220" t="s">
        <v>301</v>
      </c>
      <c r="G126" s="221" t="s">
        <v>258</v>
      </c>
      <c r="H126" s="222">
        <v>95.180000000000007</v>
      </c>
      <c r="I126" s="223"/>
      <c r="J126" s="224">
        <f>ROUND(I126*H126,2)</f>
        <v>0</v>
      </c>
      <c r="K126" s="220" t="s">
        <v>170</v>
      </c>
      <c r="L126" s="69"/>
      <c r="M126" s="225" t="s">
        <v>21</v>
      </c>
      <c r="N126" s="226" t="s">
        <v>43</v>
      </c>
      <c r="O126" s="44"/>
      <c r="P126" s="227">
        <f>O126*H126</f>
        <v>0</v>
      </c>
      <c r="Q126" s="227">
        <v>1.0000000000000001E-05</v>
      </c>
      <c r="R126" s="227">
        <f>Q126*H126</f>
        <v>0.00095180000000000015</v>
      </c>
      <c r="S126" s="227">
        <v>0</v>
      </c>
      <c r="T126" s="228">
        <f>S126*H126</f>
        <v>0</v>
      </c>
      <c r="AR126" s="21" t="s">
        <v>171</v>
      </c>
      <c r="AT126" s="21" t="s">
        <v>166</v>
      </c>
      <c r="AU126" s="21" t="s">
        <v>82</v>
      </c>
      <c r="AY126" s="21" t="s">
        <v>164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21" t="s">
        <v>80</v>
      </c>
      <c r="BK126" s="229">
        <f>ROUND(I126*H126,2)</f>
        <v>0</v>
      </c>
      <c r="BL126" s="21" t="s">
        <v>171</v>
      </c>
      <c r="BM126" s="21" t="s">
        <v>993</v>
      </c>
    </row>
    <row r="127" s="10" customFormat="1" ht="29.88" customHeight="1">
      <c r="B127" s="202"/>
      <c r="C127" s="203"/>
      <c r="D127" s="204" t="s">
        <v>71</v>
      </c>
      <c r="E127" s="216" t="s">
        <v>200</v>
      </c>
      <c r="F127" s="216" t="s">
        <v>313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SUM(P128:P129)</f>
        <v>0</v>
      </c>
      <c r="Q127" s="210"/>
      <c r="R127" s="211">
        <f>SUM(R128:R129)</f>
        <v>0.51668000000000003</v>
      </c>
      <c r="S127" s="210"/>
      <c r="T127" s="212">
        <f>SUM(T128:T129)</f>
        <v>0</v>
      </c>
      <c r="AR127" s="213" t="s">
        <v>80</v>
      </c>
      <c r="AT127" s="214" t="s">
        <v>71</v>
      </c>
      <c r="AU127" s="214" t="s">
        <v>80</v>
      </c>
      <c r="AY127" s="213" t="s">
        <v>164</v>
      </c>
      <c r="BK127" s="215">
        <f>SUM(BK128:BK129)</f>
        <v>0</v>
      </c>
    </row>
    <row r="128" s="1" customFormat="1" ht="25.5" customHeight="1">
      <c r="B128" s="43"/>
      <c r="C128" s="218" t="s">
        <v>278</v>
      </c>
      <c r="D128" s="218" t="s">
        <v>166</v>
      </c>
      <c r="E128" s="219" t="s">
        <v>315</v>
      </c>
      <c r="F128" s="220" t="s">
        <v>316</v>
      </c>
      <c r="G128" s="221" t="s">
        <v>317</v>
      </c>
      <c r="H128" s="222">
        <v>2</v>
      </c>
      <c r="I128" s="223"/>
      <c r="J128" s="224">
        <f>ROUND(I128*H128,2)</f>
        <v>0</v>
      </c>
      <c r="K128" s="220" t="s">
        <v>170</v>
      </c>
      <c r="L128" s="69"/>
      <c r="M128" s="225" t="s">
        <v>21</v>
      </c>
      <c r="N128" s="226" t="s">
        <v>43</v>
      </c>
      <c r="O128" s="44"/>
      <c r="P128" s="227">
        <f>O128*H128</f>
        <v>0</v>
      </c>
      <c r="Q128" s="227">
        <v>0.21734000000000001</v>
      </c>
      <c r="R128" s="227">
        <f>Q128*H128</f>
        <v>0.43468000000000001</v>
      </c>
      <c r="S128" s="227">
        <v>0</v>
      </c>
      <c r="T128" s="228">
        <f>S128*H128</f>
        <v>0</v>
      </c>
      <c r="AR128" s="21" t="s">
        <v>171</v>
      </c>
      <c r="AT128" s="21" t="s">
        <v>166</v>
      </c>
      <c r="AU128" s="21" t="s">
        <v>82</v>
      </c>
      <c r="AY128" s="21" t="s">
        <v>164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21" t="s">
        <v>80</v>
      </c>
      <c r="BK128" s="229">
        <f>ROUND(I128*H128,2)</f>
        <v>0</v>
      </c>
      <c r="BL128" s="21" t="s">
        <v>171</v>
      </c>
      <c r="BM128" s="21" t="s">
        <v>994</v>
      </c>
    </row>
    <row r="129" s="1" customFormat="1" ht="16.5" customHeight="1">
      <c r="B129" s="43"/>
      <c r="C129" s="241" t="s">
        <v>282</v>
      </c>
      <c r="D129" s="241" t="s">
        <v>225</v>
      </c>
      <c r="E129" s="242" t="s">
        <v>320</v>
      </c>
      <c r="F129" s="243" t="s">
        <v>321</v>
      </c>
      <c r="G129" s="244" t="s">
        <v>317</v>
      </c>
      <c r="H129" s="245">
        <v>2</v>
      </c>
      <c r="I129" s="246"/>
      <c r="J129" s="247">
        <f>ROUND(I129*H129,2)</f>
        <v>0</v>
      </c>
      <c r="K129" s="243" t="s">
        <v>21</v>
      </c>
      <c r="L129" s="248"/>
      <c r="M129" s="249" t="s">
        <v>21</v>
      </c>
      <c r="N129" s="250" t="s">
        <v>43</v>
      </c>
      <c r="O129" s="44"/>
      <c r="P129" s="227">
        <f>O129*H129</f>
        <v>0</v>
      </c>
      <c r="Q129" s="227">
        <v>0.041000000000000002</v>
      </c>
      <c r="R129" s="227">
        <f>Q129*H129</f>
        <v>0.082000000000000003</v>
      </c>
      <c r="S129" s="227">
        <v>0</v>
      </c>
      <c r="T129" s="228">
        <f>S129*H129</f>
        <v>0</v>
      </c>
      <c r="AR129" s="21" t="s">
        <v>200</v>
      </c>
      <c r="AT129" s="21" t="s">
        <v>225</v>
      </c>
      <c r="AU129" s="21" t="s">
        <v>82</v>
      </c>
      <c r="AY129" s="21" t="s">
        <v>164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21" t="s">
        <v>80</v>
      </c>
      <c r="BK129" s="229">
        <f>ROUND(I129*H129,2)</f>
        <v>0</v>
      </c>
      <c r="BL129" s="21" t="s">
        <v>171</v>
      </c>
      <c r="BM129" s="21" t="s">
        <v>995</v>
      </c>
    </row>
    <row r="130" s="10" customFormat="1" ht="29.88" customHeight="1">
      <c r="B130" s="202"/>
      <c r="C130" s="203"/>
      <c r="D130" s="204" t="s">
        <v>71</v>
      </c>
      <c r="E130" s="216" t="s">
        <v>323</v>
      </c>
      <c r="F130" s="216" t="s">
        <v>324</v>
      </c>
      <c r="G130" s="203"/>
      <c r="H130" s="203"/>
      <c r="I130" s="206"/>
      <c r="J130" s="217">
        <f>BK130</f>
        <v>0</v>
      </c>
      <c r="K130" s="203"/>
      <c r="L130" s="208"/>
      <c r="M130" s="209"/>
      <c r="N130" s="210"/>
      <c r="O130" s="210"/>
      <c r="P130" s="211">
        <f>SUM(P131:P134)</f>
        <v>0</v>
      </c>
      <c r="Q130" s="210"/>
      <c r="R130" s="211">
        <f>SUM(R131:R134)</f>
        <v>0.081806199999999996</v>
      </c>
      <c r="S130" s="210"/>
      <c r="T130" s="212">
        <f>SUM(T131:T134)</f>
        <v>0</v>
      </c>
      <c r="AR130" s="213" t="s">
        <v>80</v>
      </c>
      <c r="AT130" s="214" t="s">
        <v>71</v>
      </c>
      <c r="AU130" s="214" t="s">
        <v>80</v>
      </c>
      <c r="AY130" s="213" t="s">
        <v>164</v>
      </c>
      <c r="BK130" s="215">
        <f>SUM(BK131:BK134)</f>
        <v>0</v>
      </c>
    </row>
    <row r="131" s="1" customFormat="1" ht="38.25" customHeight="1">
      <c r="B131" s="43"/>
      <c r="C131" s="218" t="s">
        <v>287</v>
      </c>
      <c r="D131" s="218" t="s">
        <v>166</v>
      </c>
      <c r="E131" s="219" t="s">
        <v>326</v>
      </c>
      <c r="F131" s="220" t="s">
        <v>327</v>
      </c>
      <c r="G131" s="221" t="s">
        <v>258</v>
      </c>
      <c r="H131" s="222">
        <v>95.180000000000007</v>
      </c>
      <c r="I131" s="223"/>
      <c r="J131" s="224">
        <f>ROUND(I131*H131,2)</f>
        <v>0</v>
      </c>
      <c r="K131" s="220" t="s">
        <v>21</v>
      </c>
      <c r="L131" s="69"/>
      <c r="M131" s="225" t="s">
        <v>21</v>
      </c>
      <c r="N131" s="226" t="s">
        <v>43</v>
      </c>
      <c r="O131" s="44"/>
      <c r="P131" s="227">
        <f>O131*H131</f>
        <v>0</v>
      </c>
      <c r="Q131" s="227">
        <v>9.0000000000000006E-05</v>
      </c>
      <c r="R131" s="227">
        <f>Q131*H131</f>
        <v>0.0085662000000000012</v>
      </c>
      <c r="S131" s="227">
        <v>0</v>
      </c>
      <c r="T131" s="228">
        <f>S131*H131</f>
        <v>0</v>
      </c>
      <c r="AR131" s="21" t="s">
        <v>171</v>
      </c>
      <c r="AT131" s="21" t="s">
        <v>166</v>
      </c>
      <c r="AU131" s="21" t="s">
        <v>82</v>
      </c>
      <c r="AY131" s="21" t="s">
        <v>164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21" t="s">
        <v>80</v>
      </c>
      <c r="BK131" s="229">
        <f>ROUND(I131*H131,2)</f>
        <v>0</v>
      </c>
      <c r="BL131" s="21" t="s">
        <v>171</v>
      </c>
      <c r="BM131" s="21" t="s">
        <v>996</v>
      </c>
    </row>
    <row r="132" s="1" customFormat="1" ht="25.5" customHeight="1">
      <c r="B132" s="43"/>
      <c r="C132" s="241" t="s">
        <v>291</v>
      </c>
      <c r="D132" s="241" t="s">
        <v>225</v>
      </c>
      <c r="E132" s="242" t="s">
        <v>330</v>
      </c>
      <c r="F132" s="243" t="s">
        <v>331</v>
      </c>
      <c r="G132" s="244" t="s">
        <v>332</v>
      </c>
      <c r="H132" s="245">
        <v>32</v>
      </c>
      <c r="I132" s="246"/>
      <c r="J132" s="247">
        <f>ROUND(I132*H132,2)</f>
        <v>0</v>
      </c>
      <c r="K132" s="243" t="s">
        <v>21</v>
      </c>
      <c r="L132" s="248"/>
      <c r="M132" s="249" t="s">
        <v>21</v>
      </c>
      <c r="N132" s="250" t="s">
        <v>43</v>
      </c>
      <c r="O132" s="44"/>
      <c r="P132" s="227">
        <f>O132*H132</f>
        <v>0</v>
      </c>
      <c r="Q132" s="227">
        <v>0.00059999999999999995</v>
      </c>
      <c r="R132" s="227">
        <f>Q132*H132</f>
        <v>0.019199999999999998</v>
      </c>
      <c r="S132" s="227">
        <v>0</v>
      </c>
      <c r="T132" s="228">
        <f>S132*H132</f>
        <v>0</v>
      </c>
      <c r="AR132" s="21" t="s">
        <v>200</v>
      </c>
      <c r="AT132" s="21" t="s">
        <v>225</v>
      </c>
      <c r="AU132" s="21" t="s">
        <v>82</v>
      </c>
      <c r="AY132" s="21" t="s">
        <v>164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21" t="s">
        <v>80</v>
      </c>
      <c r="BK132" s="229">
        <f>ROUND(I132*H132,2)</f>
        <v>0</v>
      </c>
      <c r="BL132" s="21" t="s">
        <v>171</v>
      </c>
      <c r="BM132" s="21" t="s">
        <v>997</v>
      </c>
    </row>
    <row r="133" s="1" customFormat="1" ht="25.5" customHeight="1">
      <c r="B133" s="43"/>
      <c r="C133" s="218" t="s">
        <v>295</v>
      </c>
      <c r="D133" s="218" t="s">
        <v>166</v>
      </c>
      <c r="E133" s="219" t="s">
        <v>676</v>
      </c>
      <c r="F133" s="220" t="s">
        <v>677</v>
      </c>
      <c r="G133" s="221" t="s">
        <v>258</v>
      </c>
      <c r="H133" s="222">
        <v>2.7999999999999998</v>
      </c>
      <c r="I133" s="223"/>
      <c r="J133" s="224">
        <f>ROUND(I133*H133,2)</f>
        <v>0</v>
      </c>
      <c r="K133" s="220" t="s">
        <v>21</v>
      </c>
      <c r="L133" s="69"/>
      <c r="M133" s="225" t="s">
        <v>21</v>
      </c>
      <c r="N133" s="226" t="s">
        <v>43</v>
      </c>
      <c r="O133" s="44"/>
      <c r="P133" s="227">
        <f>O133*H133</f>
        <v>0</v>
      </c>
      <c r="Q133" s="227">
        <v>0.0043</v>
      </c>
      <c r="R133" s="227">
        <f>Q133*H133</f>
        <v>0.012039999999999999</v>
      </c>
      <c r="S133" s="227">
        <v>0</v>
      </c>
      <c r="T133" s="228">
        <f>S133*H133</f>
        <v>0</v>
      </c>
      <c r="AR133" s="21" t="s">
        <v>171</v>
      </c>
      <c r="AT133" s="21" t="s">
        <v>166</v>
      </c>
      <c r="AU133" s="21" t="s">
        <v>82</v>
      </c>
      <c r="AY133" s="21" t="s">
        <v>164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21" t="s">
        <v>80</v>
      </c>
      <c r="BK133" s="229">
        <f>ROUND(I133*H133,2)</f>
        <v>0</v>
      </c>
      <c r="BL133" s="21" t="s">
        <v>171</v>
      </c>
      <c r="BM133" s="21" t="s">
        <v>998</v>
      </c>
    </row>
    <row r="134" s="1" customFormat="1" ht="25.5" customHeight="1">
      <c r="B134" s="43"/>
      <c r="C134" s="241" t="s">
        <v>299</v>
      </c>
      <c r="D134" s="241" t="s">
        <v>225</v>
      </c>
      <c r="E134" s="242" t="s">
        <v>679</v>
      </c>
      <c r="F134" s="243" t="s">
        <v>677</v>
      </c>
      <c r="G134" s="244" t="s">
        <v>285</v>
      </c>
      <c r="H134" s="245">
        <v>42</v>
      </c>
      <c r="I134" s="246"/>
      <c r="J134" s="247">
        <f>ROUND(I134*H134,2)</f>
        <v>0</v>
      </c>
      <c r="K134" s="243" t="s">
        <v>21</v>
      </c>
      <c r="L134" s="248"/>
      <c r="M134" s="249" t="s">
        <v>21</v>
      </c>
      <c r="N134" s="250" t="s">
        <v>43</v>
      </c>
      <c r="O134" s="44"/>
      <c r="P134" s="227">
        <f>O134*H134</f>
        <v>0</v>
      </c>
      <c r="Q134" s="227">
        <v>0.001</v>
      </c>
      <c r="R134" s="227">
        <f>Q134*H134</f>
        <v>0.042000000000000003</v>
      </c>
      <c r="S134" s="227">
        <v>0</v>
      </c>
      <c r="T134" s="228">
        <f>S134*H134</f>
        <v>0</v>
      </c>
      <c r="AR134" s="21" t="s">
        <v>200</v>
      </c>
      <c r="AT134" s="21" t="s">
        <v>225</v>
      </c>
      <c r="AU134" s="21" t="s">
        <v>82</v>
      </c>
      <c r="AY134" s="21" t="s">
        <v>164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21" t="s">
        <v>80</v>
      </c>
      <c r="BK134" s="229">
        <f>ROUND(I134*H134,2)</f>
        <v>0</v>
      </c>
      <c r="BL134" s="21" t="s">
        <v>171</v>
      </c>
      <c r="BM134" s="21" t="s">
        <v>999</v>
      </c>
    </row>
    <row r="135" s="10" customFormat="1" ht="29.88" customHeight="1">
      <c r="B135" s="202"/>
      <c r="C135" s="203"/>
      <c r="D135" s="204" t="s">
        <v>71</v>
      </c>
      <c r="E135" s="216" t="s">
        <v>334</v>
      </c>
      <c r="F135" s="216" t="s">
        <v>335</v>
      </c>
      <c r="G135" s="203"/>
      <c r="H135" s="203"/>
      <c r="I135" s="206"/>
      <c r="J135" s="217">
        <f>BK135</f>
        <v>0</v>
      </c>
      <c r="K135" s="203"/>
      <c r="L135" s="208"/>
      <c r="M135" s="209"/>
      <c r="N135" s="210"/>
      <c r="O135" s="210"/>
      <c r="P135" s="211">
        <f>SUM(P136:P142)</f>
        <v>0</v>
      </c>
      <c r="Q135" s="210"/>
      <c r="R135" s="211">
        <f>SUM(R136:R142)</f>
        <v>0.031042</v>
      </c>
      <c r="S135" s="210"/>
      <c r="T135" s="212">
        <f>SUM(T136:T142)</f>
        <v>0</v>
      </c>
      <c r="AR135" s="213" t="s">
        <v>80</v>
      </c>
      <c r="AT135" s="214" t="s">
        <v>71</v>
      </c>
      <c r="AU135" s="214" t="s">
        <v>80</v>
      </c>
      <c r="AY135" s="213" t="s">
        <v>164</v>
      </c>
      <c r="BK135" s="215">
        <f>SUM(BK136:BK142)</f>
        <v>0</v>
      </c>
    </row>
    <row r="136" s="1" customFormat="1" ht="63.75" customHeight="1">
      <c r="B136" s="43"/>
      <c r="C136" s="218" t="s">
        <v>305</v>
      </c>
      <c r="D136" s="218" t="s">
        <v>166</v>
      </c>
      <c r="E136" s="219" t="s">
        <v>353</v>
      </c>
      <c r="F136" s="220" t="s">
        <v>354</v>
      </c>
      <c r="G136" s="221" t="s">
        <v>169</v>
      </c>
      <c r="H136" s="222">
        <v>82.400000000000006</v>
      </c>
      <c r="I136" s="223"/>
      <c r="J136" s="224">
        <f>ROUND(I136*H136,2)</f>
        <v>0</v>
      </c>
      <c r="K136" s="220" t="s">
        <v>170</v>
      </c>
      <c r="L136" s="69"/>
      <c r="M136" s="225" t="s">
        <v>21</v>
      </c>
      <c r="N136" s="226" t="s">
        <v>43</v>
      </c>
      <c r="O136" s="44"/>
      <c r="P136" s="227">
        <f>O136*H136</f>
        <v>0</v>
      </c>
      <c r="Q136" s="227">
        <v>4.0000000000000003E-05</v>
      </c>
      <c r="R136" s="227">
        <f>Q136*H136</f>
        <v>0.0032960000000000003</v>
      </c>
      <c r="S136" s="227">
        <v>0</v>
      </c>
      <c r="T136" s="228">
        <f>S136*H136</f>
        <v>0</v>
      </c>
      <c r="AR136" s="21" t="s">
        <v>171</v>
      </c>
      <c r="AT136" s="21" t="s">
        <v>166</v>
      </c>
      <c r="AU136" s="21" t="s">
        <v>82</v>
      </c>
      <c r="AY136" s="21" t="s">
        <v>164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21" t="s">
        <v>80</v>
      </c>
      <c r="BK136" s="229">
        <f>ROUND(I136*H136,2)</f>
        <v>0</v>
      </c>
      <c r="BL136" s="21" t="s">
        <v>171</v>
      </c>
      <c r="BM136" s="21" t="s">
        <v>1000</v>
      </c>
    </row>
    <row r="137" s="1" customFormat="1" ht="25.5" customHeight="1">
      <c r="B137" s="43"/>
      <c r="C137" s="218" t="s">
        <v>309</v>
      </c>
      <c r="D137" s="218" t="s">
        <v>166</v>
      </c>
      <c r="E137" s="219" t="s">
        <v>341</v>
      </c>
      <c r="F137" s="220" t="s">
        <v>342</v>
      </c>
      <c r="G137" s="221" t="s">
        <v>169</v>
      </c>
      <c r="H137" s="222">
        <v>82.400000000000006</v>
      </c>
      <c r="I137" s="223"/>
      <c r="J137" s="224">
        <f>ROUND(I137*H137,2)</f>
        <v>0</v>
      </c>
      <c r="K137" s="220" t="s">
        <v>170</v>
      </c>
      <c r="L137" s="69"/>
      <c r="M137" s="225" t="s">
        <v>21</v>
      </c>
      <c r="N137" s="226" t="s">
        <v>43</v>
      </c>
      <c r="O137" s="44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AR137" s="21" t="s">
        <v>171</v>
      </c>
      <c r="AT137" s="21" t="s">
        <v>166</v>
      </c>
      <c r="AU137" s="21" t="s">
        <v>82</v>
      </c>
      <c r="AY137" s="21" t="s">
        <v>164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21" t="s">
        <v>80</v>
      </c>
      <c r="BK137" s="229">
        <f>ROUND(I137*H137,2)</f>
        <v>0</v>
      </c>
      <c r="BL137" s="21" t="s">
        <v>171</v>
      </c>
      <c r="BM137" s="21" t="s">
        <v>1001</v>
      </c>
    </row>
    <row r="138" s="1" customFormat="1" ht="25.5" customHeight="1">
      <c r="B138" s="43"/>
      <c r="C138" s="218" t="s">
        <v>314</v>
      </c>
      <c r="D138" s="218" t="s">
        <v>166</v>
      </c>
      <c r="E138" s="219" t="s">
        <v>345</v>
      </c>
      <c r="F138" s="220" t="s">
        <v>346</v>
      </c>
      <c r="G138" s="221" t="s">
        <v>169</v>
      </c>
      <c r="H138" s="222">
        <v>489</v>
      </c>
      <c r="I138" s="223"/>
      <c r="J138" s="224">
        <f>ROUND(I138*H138,2)</f>
        <v>0</v>
      </c>
      <c r="K138" s="220" t="s">
        <v>170</v>
      </c>
      <c r="L138" s="69"/>
      <c r="M138" s="225" t="s">
        <v>21</v>
      </c>
      <c r="N138" s="226" t="s">
        <v>43</v>
      </c>
      <c r="O138" s="44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AR138" s="21" t="s">
        <v>171</v>
      </c>
      <c r="AT138" s="21" t="s">
        <v>166</v>
      </c>
      <c r="AU138" s="21" t="s">
        <v>82</v>
      </c>
      <c r="AY138" s="21" t="s">
        <v>164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21" t="s">
        <v>80</v>
      </c>
      <c r="BK138" s="229">
        <f>ROUND(I138*H138,2)</f>
        <v>0</v>
      </c>
      <c r="BL138" s="21" t="s">
        <v>171</v>
      </c>
      <c r="BM138" s="21" t="s">
        <v>1002</v>
      </c>
    </row>
    <row r="139" s="1" customFormat="1" ht="16.5" customHeight="1">
      <c r="B139" s="43"/>
      <c r="C139" s="241" t="s">
        <v>319</v>
      </c>
      <c r="D139" s="241" t="s">
        <v>225</v>
      </c>
      <c r="E139" s="242" t="s">
        <v>349</v>
      </c>
      <c r="F139" s="243" t="s">
        <v>350</v>
      </c>
      <c r="G139" s="244" t="s">
        <v>263</v>
      </c>
      <c r="H139" s="245">
        <v>24.449999999999999</v>
      </c>
      <c r="I139" s="246"/>
      <c r="J139" s="247">
        <f>ROUND(I139*H139,2)</f>
        <v>0</v>
      </c>
      <c r="K139" s="243" t="s">
        <v>21</v>
      </c>
      <c r="L139" s="248"/>
      <c r="M139" s="249" t="s">
        <v>21</v>
      </c>
      <c r="N139" s="250" t="s">
        <v>43</v>
      </c>
      <c r="O139" s="44"/>
      <c r="P139" s="227">
        <f>O139*H139</f>
        <v>0</v>
      </c>
      <c r="Q139" s="227">
        <v>0.001</v>
      </c>
      <c r="R139" s="227">
        <f>Q139*H139</f>
        <v>0.02445</v>
      </c>
      <c r="S139" s="227">
        <v>0</v>
      </c>
      <c r="T139" s="228">
        <f>S139*H139</f>
        <v>0</v>
      </c>
      <c r="AR139" s="21" t="s">
        <v>200</v>
      </c>
      <c r="AT139" s="21" t="s">
        <v>225</v>
      </c>
      <c r="AU139" s="21" t="s">
        <v>82</v>
      </c>
      <c r="AY139" s="21" t="s">
        <v>164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21" t="s">
        <v>80</v>
      </c>
      <c r="BK139" s="229">
        <f>ROUND(I139*H139,2)</f>
        <v>0</v>
      </c>
      <c r="BL139" s="21" t="s">
        <v>171</v>
      </c>
      <c r="BM139" s="21" t="s">
        <v>1003</v>
      </c>
    </row>
    <row r="140" s="1" customFormat="1" ht="25.5" customHeight="1">
      <c r="B140" s="43"/>
      <c r="C140" s="218" t="s">
        <v>325</v>
      </c>
      <c r="D140" s="218" t="s">
        <v>166</v>
      </c>
      <c r="E140" s="219" t="s">
        <v>929</v>
      </c>
      <c r="F140" s="220" t="s">
        <v>930</v>
      </c>
      <c r="G140" s="221" t="s">
        <v>169</v>
      </c>
      <c r="H140" s="222">
        <v>82.400000000000006</v>
      </c>
      <c r="I140" s="223"/>
      <c r="J140" s="224">
        <f>ROUND(I140*H140,2)</f>
        <v>0</v>
      </c>
      <c r="K140" s="220" t="s">
        <v>170</v>
      </c>
      <c r="L140" s="69"/>
      <c r="M140" s="225" t="s">
        <v>21</v>
      </c>
      <c r="N140" s="226" t="s">
        <v>43</v>
      </c>
      <c r="O140" s="44"/>
      <c r="P140" s="227">
        <f>O140*H140</f>
        <v>0</v>
      </c>
      <c r="Q140" s="227">
        <v>4.0000000000000003E-05</v>
      </c>
      <c r="R140" s="227">
        <f>Q140*H140</f>
        <v>0.0032960000000000003</v>
      </c>
      <c r="S140" s="227">
        <v>0</v>
      </c>
      <c r="T140" s="228">
        <f>S140*H140</f>
        <v>0</v>
      </c>
      <c r="AR140" s="21" t="s">
        <v>171</v>
      </c>
      <c r="AT140" s="21" t="s">
        <v>166</v>
      </c>
      <c r="AU140" s="21" t="s">
        <v>82</v>
      </c>
      <c r="AY140" s="21" t="s">
        <v>164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21" t="s">
        <v>80</v>
      </c>
      <c r="BK140" s="229">
        <f>ROUND(I140*H140,2)</f>
        <v>0</v>
      </c>
      <c r="BL140" s="21" t="s">
        <v>171</v>
      </c>
      <c r="BM140" s="21" t="s">
        <v>1004</v>
      </c>
    </row>
    <row r="141" s="1" customFormat="1" ht="25.5" customHeight="1">
      <c r="B141" s="43"/>
      <c r="C141" s="218" t="s">
        <v>329</v>
      </c>
      <c r="D141" s="218" t="s">
        <v>166</v>
      </c>
      <c r="E141" s="219" t="s">
        <v>670</v>
      </c>
      <c r="F141" s="220" t="s">
        <v>671</v>
      </c>
      <c r="G141" s="221" t="s">
        <v>169</v>
      </c>
      <c r="H141" s="222">
        <v>16.760000000000002</v>
      </c>
      <c r="I141" s="223"/>
      <c r="J141" s="224">
        <f>ROUND(I141*H141,2)</f>
        <v>0</v>
      </c>
      <c r="K141" s="220" t="s">
        <v>170</v>
      </c>
      <c r="L141" s="69"/>
      <c r="M141" s="225" t="s">
        <v>21</v>
      </c>
      <c r="N141" s="226" t="s">
        <v>43</v>
      </c>
      <c r="O141" s="44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AR141" s="21" t="s">
        <v>171</v>
      </c>
      <c r="AT141" s="21" t="s">
        <v>166</v>
      </c>
      <c r="AU141" s="21" t="s">
        <v>82</v>
      </c>
      <c r="AY141" s="21" t="s">
        <v>164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21" t="s">
        <v>80</v>
      </c>
      <c r="BK141" s="229">
        <f>ROUND(I141*H141,2)</f>
        <v>0</v>
      </c>
      <c r="BL141" s="21" t="s">
        <v>171</v>
      </c>
      <c r="BM141" s="21" t="s">
        <v>1005</v>
      </c>
    </row>
    <row r="142" s="1" customFormat="1" ht="16.5" customHeight="1">
      <c r="B142" s="43"/>
      <c r="C142" s="218" t="s">
        <v>336</v>
      </c>
      <c r="D142" s="218" t="s">
        <v>166</v>
      </c>
      <c r="E142" s="219" t="s">
        <v>729</v>
      </c>
      <c r="F142" s="220" t="s">
        <v>730</v>
      </c>
      <c r="G142" s="221" t="s">
        <v>258</v>
      </c>
      <c r="H142" s="222">
        <v>83.799999999999997</v>
      </c>
      <c r="I142" s="223"/>
      <c r="J142" s="224">
        <f>ROUND(I142*H142,2)</f>
        <v>0</v>
      </c>
      <c r="K142" s="220" t="s">
        <v>170</v>
      </c>
      <c r="L142" s="69"/>
      <c r="M142" s="225" t="s">
        <v>21</v>
      </c>
      <c r="N142" s="226" t="s">
        <v>43</v>
      </c>
      <c r="O142" s="44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AR142" s="21" t="s">
        <v>171</v>
      </c>
      <c r="AT142" s="21" t="s">
        <v>166</v>
      </c>
      <c r="AU142" s="21" t="s">
        <v>82</v>
      </c>
      <c r="AY142" s="21" t="s">
        <v>164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21" t="s">
        <v>80</v>
      </c>
      <c r="BK142" s="229">
        <f>ROUND(I142*H142,2)</f>
        <v>0</v>
      </c>
      <c r="BL142" s="21" t="s">
        <v>171</v>
      </c>
      <c r="BM142" s="21" t="s">
        <v>1006</v>
      </c>
    </row>
    <row r="143" s="10" customFormat="1" ht="29.88" customHeight="1">
      <c r="B143" s="202"/>
      <c r="C143" s="203"/>
      <c r="D143" s="204" t="s">
        <v>71</v>
      </c>
      <c r="E143" s="216" t="s">
        <v>356</v>
      </c>
      <c r="F143" s="216" t="s">
        <v>357</v>
      </c>
      <c r="G143" s="203"/>
      <c r="H143" s="203"/>
      <c r="I143" s="206"/>
      <c r="J143" s="217">
        <f>BK143</f>
        <v>0</v>
      </c>
      <c r="K143" s="203"/>
      <c r="L143" s="208"/>
      <c r="M143" s="209"/>
      <c r="N143" s="210"/>
      <c r="O143" s="210"/>
      <c r="P143" s="211">
        <f>SUM(P144:P145)</f>
        <v>0</v>
      </c>
      <c r="Q143" s="210"/>
      <c r="R143" s="211">
        <f>SUM(R144:R145)</f>
        <v>0</v>
      </c>
      <c r="S143" s="210"/>
      <c r="T143" s="212">
        <f>SUM(T144:T145)</f>
        <v>2.7864</v>
      </c>
      <c r="AR143" s="213" t="s">
        <v>80</v>
      </c>
      <c r="AT143" s="214" t="s">
        <v>71</v>
      </c>
      <c r="AU143" s="214" t="s">
        <v>80</v>
      </c>
      <c r="AY143" s="213" t="s">
        <v>164</v>
      </c>
      <c r="BK143" s="215">
        <f>SUM(BK144:BK145)</f>
        <v>0</v>
      </c>
    </row>
    <row r="144" s="1" customFormat="1" ht="25.5" customHeight="1">
      <c r="B144" s="43"/>
      <c r="C144" s="218" t="s">
        <v>340</v>
      </c>
      <c r="D144" s="218" t="s">
        <v>166</v>
      </c>
      <c r="E144" s="219" t="s">
        <v>359</v>
      </c>
      <c r="F144" s="220" t="s">
        <v>360</v>
      </c>
      <c r="G144" s="221" t="s">
        <v>181</v>
      </c>
      <c r="H144" s="222">
        <v>0.64800000000000002</v>
      </c>
      <c r="I144" s="223"/>
      <c r="J144" s="224">
        <f>ROUND(I144*H144,2)</f>
        <v>0</v>
      </c>
      <c r="K144" s="220" t="s">
        <v>170</v>
      </c>
      <c r="L144" s="69"/>
      <c r="M144" s="225" t="s">
        <v>21</v>
      </c>
      <c r="N144" s="226" t="s">
        <v>43</v>
      </c>
      <c r="O144" s="44"/>
      <c r="P144" s="227">
        <f>O144*H144</f>
        <v>0</v>
      </c>
      <c r="Q144" s="227">
        <v>0</v>
      </c>
      <c r="R144" s="227">
        <f>Q144*H144</f>
        <v>0</v>
      </c>
      <c r="S144" s="227">
        <v>2.2000000000000002</v>
      </c>
      <c r="T144" s="228">
        <f>S144*H144</f>
        <v>1.4256000000000002</v>
      </c>
      <c r="AR144" s="21" t="s">
        <v>171</v>
      </c>
      <c r="AT144" s="21" t="s">
        <v>166</v>
      </c>
      <c r="AU144" s="21" t="s">
        <v>82</v>
      </c>
      <c r="AY144" s="21" t="s">
        <v>164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21" t="s">
        <v>80</v>
      </c>
      <c r="BK144" s="229">
        <f>ROUND(I144*H144,2)</f>
        <v>0</v>
      </c>
      <c r="BL144" s="21" t="s">
        <v>171</v>
      </c>
      <c r="BM144" s="21" t="s">
        <v>1007</v>
      </c>
    </row>
    <row r="145" s="1" customFormat="1" ht="25.5" customHeight="1">
      <c r="B145" s="43"/>
      <c r="C145" s="218" t="s">
        <v>344</v>
      </c>
      <c r="D145" s="218" t="s">
        <v>166</v>
      </c>
      <c r="E145" s="219" t="s">
        <v>363</v>
      </c>
      <c r="F145" s="220" t="s">
        <v>364</v>
      </c>
      <c r="G145" s="221" t="s">
        <v>181</v>
      </c>
      <c r="H145" s="222">
        <v>0.97199999999999998</v>
      </c>
      <c r="I145" s="223"/>
      <c r="J145" s="224">
        <f>ROUND(I145*H145,2)</f>
        <v>0</v>
      </c>
      <c r="K145" s="220" t="s">
        <v>170</v>
      </c>
      <c r="L145" s="69"/>
      <c r="M145" s="225" t="s">
        <v>21</v>
      </c>
      <c r="N145" s="226" t="s">
        <v>43</v>
      </c>
      <c r="O145" s="44"/>
      <c r="P145" s="227">
        <f>O145*H145</f>
        <v>0</v>
      </c>
      <c r="Q145" s="227">
        <v>0</v>
      </c>
      <c r="R145" s="227">
        <f>Q145*H145</f>
        <v>0</v>
      </c>
      <c r="S145" s="227">
        <v>1.3999999999999999</v>
      </c>
      <c r="T145" s="228">
        <f>S145*H145</f>
        <v>1.3607999999999998</v>
      </c>
      <c r="AR145" s="21" t="s">
        <v>171</v>
      </c>
      <c r="AT145" s="21" t="s">
        <v>166</v>
      </c>
      <c r="AU145" s="21" t="s">
        <v>82</v>
      </c>
      <c r="AY145" s="21" t="s">
        <v>164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21" t="s">
        <v>80</v>
      </c>
      <c r="BK145" s="229">
        <f>ROUND(I145*H145,2)</f>
        <v>0</v>
      </c>
      <c r="BL145" s="21" t="s">
        <v>171</v>
      </c>
      <c r="BM145" s="21" t="s">
        <v>1008</v>
      </c>
    </row>
    <row r="146" s="10" customFormat="1" ht="29.88" customHeight="1">
      <c r="B146" s="202"/>
      <c r="C146" s="203"/>
      <c r="D146" s="204" t="s">
        <v>71</v>
      </c>
      <c r="E146" s="216" t="s">
        <v>402</v>
      </c>
      <c r="F146" s="216" t="s">
        <v>403</v>
      </c>
      <c r="G146" s="203"/>
      <c r="H146" s="203"/>
      <c r="I146" s="206"/>
      <c r="J146" s="217">
        <f>BK146</f>
        <v>0</v>
      </c>
      <c r="K146" s="203"/>
      <c r="L146" s="208"/>
      <c r="M146" s="209"/>
      <c r="N146" s="210"/>
      <c r="O146" s="210"/>
      <c r="P146" s="211">
        <f>SUM(P147:P153)</f>
        <v>0</v>
      </c>
      <c r="Q146" s="210"/>
      <c r="R146" s="211">
        <f>SUM(R147:R153)</f>
        <v>0</v>
      </c>
      <c r="S146" s="210"/>
      <c r="T146" s="212">
        <f>SUM(T147:T153)</f>
        <v>0</v>
      </c>
      <c r="AR146" s="213" t="s">
        <v>80</v>
      </c>
      <c r="AT146" s="214" t="s">
        <v>71</v>
      </c>
      <c r="AU146" s="214" t="s">
        <v>80</v>
      </c>
      <c r="AY146" s="213" t="s">
        <v>164</v>
      </c>
      <c r="BK146" s="215">
        <f>SUM(BK147:BK153)</f>
        <v>0</v>
      </c>
    </row>
    <row r="147" s="1" customFormat="1" ht="25.5" customHeight="1">
      <c r="B147" s="43"/>
      <c r="C147" s="218" t="s">
        <v>348</v>
      </c>
      <c r="D147" s="218" t="s">
        <v>166</v>
      </c>
      <c r="E147" s="219" t="s">
        <v>405</v>
      </c>
      <c r="F147" s="220" t="s">
        <v>406</v>
      </c>
      <c r="G147" s="221" t="s">
        <v>219</v>
      </c>
      <c r="H147" s="222">
        <v>40.439</v>
      </c>
      <c r="I147" s="223"/>
      <c r="J147" s="224">
        <f>ROUND(I147*H147,2)</f>
        <v>0</v>
      </c>
      <c r="K147" s="220" t="s">
        <v>170</v>
      </c>
      <c r="L147" s="69"/>
      <c r="M147" s="225" t="s">
        <v>21</v>
      </c>
      <c r="N147" s="226" t="s">
        <v>43</v>
      </c>
      <c r="O147" s="44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AR147" s="21" t="s">
        <v>171</v>
      </c>
      <c r="AT147" s="21" t="s">
        <v>166</v>
      </c>
      <c r="AU147" s="21" t="s">
        <v>82</v>
      </c>
      <c r="AY147" s="21" t="s">
        <v>164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21" t="s">
        <v>80</v>
      </c>
      <c r="BK147" s="229">
        <f>ROUND(I147*H147,2)</f>
        <v>0</v>
      </c>
      <c r="BL147" s="21" t="s">
        <v>171</v>
      </c>
      <c r="BM147" s="21" t="s">
        <v>1009</v>
      </c>
    </row>
    <row r="148" s="1" customFormat="1" ht="25.5" customHeight="1">
      <c r="B148" s="43"/>
      <c r="C148" s="218" t="s">
        <v>352</v>
      </c>
      <c r="D148" s="218" t="s">
        <v>166</v>
      </c>
      <c r="E148" s="219" t="s">
        <v>409</v>
      </c>
      <c r="F148" s="220" t="s">
        <v>410</v>
      </c>
      <c r="G148" s="221" t="s">
        <v>219</v>
      </c>
      <c r="H148" s="222">
        <v>40.439</v>
      </c>
      <c r="I148" s="223"/>
      <c r="J148" s="224">
        <f>ROUND(I148*H148,2)</f>
        <v>0</v>
      </c>
      <c r="K148" s="220" t="s">
        <v>170</v>
      </c>
      <c r="L148" s="69"/>
      <c r="M148" s="225" t="s">
        <v>21</v>
      </c>
      <c r="N148" s="226" t="s">
        <v>43</v>
      </c>
      <c r="O148" s="44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AR148" s="21" t="s">
        <v>171</v>
      </c>
      <c r="AT148" s="21" t="s">
        <v>166</v>
      </c>
      <c r="AU148" s="21" t="s">
        <v>82</v>
      </c>
      <c r="AY148" s="21" t="s">
        <v>164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21" t="s">
        <v>80</v>
      </c>
      <c r="BK148" s="229">
        <f>ROUND(I148*H148,2)</f>
        <v>0</v>
      </c>
      <c r="BL148" s="21" t="s">
        <v>171</v>
      </c>
      <c r="BM148" s="21" t="s">
        <v>1010</v>
      </c>
    </row>
    <row r="149" s="1" customFormat="1" ht="25.5" customHeight="1">
      <c r="B149" s="43"/>
      <c r="C149" s="218" t="s">
        <v>358</v>
      </c>
      <c r="D149" s="218" t="s">
        <v>166</v>
      </c>
      <c r="E149" s="219" t="s">
        <v>413</v>
      </c>
      <c r="F149" s="220" t="s">
        <v>414</v>
      </c>
      <c r="G149" s="221" t="s">
        <v>219</v>
      </c>
      <c r="H149" s="222">
        <v>404.38999999999999</v>
      </c>
      <c r="I149" s="223"/>
      <c r="J149" s="224">
        <f>ROUND(I149*H149,2)</f>
        <v>0</v>
      </c>
      <c r="K149" s="220" t="s">
        <v>170</v>
      </c>
      <c r="L149" s="69"/>
      <c r="M149" s="225" t="s">
        <v>21</v>
      </c>
      <c r="N149" s="226" t="s">
        <v>43</v>
      </c>
      <c r="O149" s="44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AR149" s="21" t="s">
        <v>171</v>
      </c>
      <c r="AT149" s="21" t="s">
        <v>166</v>
      </c>
      <c r="AU149" s="21" t="s">
        <v>82</v>
      </c>
      <c r="AY149" s="21" t="s">
        <v>164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21" t="s">
        <v>80</v>
      </c>
      <c r="BK149" s="229">
        <f>ROUND(I149*H149,2)</f>
        <v>0</v>
      </c>
      <c r="BL149" s="21" t="s">
        <v>171</v>
      </c>
      <c r="BM149" s="21" t="s">
        <v>1011</v>
      </c>
    </row>
    <row r="150" s="11" customFormat="1">
      <c r="B150" s="230"/>
      <c r="C150" s="231"/>
      <c r="D150" s="232" t="s">
        <v>204</v>
      </c>
      <c r="E150" s="231"/>
      <c r="F150" s="233" t="s">
        <v>1012</v>
      </c>
      <c r="G150" s="231"/>
      <c r="H150" s="234">
        <v>404.38999999999999</v>
      </c>
      <c r="I150" s="235"/>
      <c r="J150" s="231"/>
      <c r="K150" s="231"/>
      <c r="L150" s="236"/>
      <c r="M150" s="237"/>
      <c r="N150" s="238"/>
      <c r="O150" s="238"/>
      <c r="P150" s="238"/>
      <c r="Q150" s="238"/>
      <c r="R150" s="238"/>
      <c r="S150" s="238"/>
      <c r="T150" s="239"/>
      <c r="AT150" s="240" t="s">
        <v>204</v>
      </c>
      <c r="AU150" s="240" t="s">
        <v>82</v>
      </c>
      <c r="AV150" s="11" t="s">
        <v>82</v>
      </c>
      <c r="AW150" s="11" t="s">
        <v>6</v>
      </c>
      <c r="AX150" s="11" t="s">
        <v>80</v>
      </c>
      <c r="AY150" s="240" t="s">
        <v>164</v>
      </c>
    </row>
    <row r="151" s="1" customFormat="1" ht="16.5" customHeight="1">
      <c r="B151" s="43"/>
      <c r="C151" s="218" t="s">
        <v>362</v>
      </c>
      <c r="D151" s="218" t="s">
        <v>166</v>
      </c>
      <c r="E151" s="219" t="s">
        <v>418</v>
      </c>
      <c r="F151" s="220" t="s">
        <v>419</v>
      </c>
      <c r="G151" s="221" t="s">
        <v>219</v>
      </c>
      <c r="H151" s="222">
        <v>40.439</v>
      </c>
      <c r="I151" s="223"/>
      <c r="J151" s="224">
        <f>ROUND(I151*H151,2)</f>
        <v>0</v>
      </c>
      <c r="K151" s="220" t="s">
        <v>170</v>
      </c>
      <c r="L151" s="69"/>
      <c r="M151" s="225" t="s">
        <v>21</v>
      </c>
      <c r="N151" s="226" t="s">
        <v>43</v>
      </c>
      <c r="O151" s="44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AR151" s="21" t="s">
        <v>171</v>
      </c>
      <c r="AT151" s="21" t="s">
        <v>166</v>
      </c>
      <c r="AU151" s="21" t="s">
        <v>82</v>
      </c>
      <c r="AY151" s="21" t="s">
        <v>164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21" t="s">
        <v>80</v>
      </c>
      <c r="BK151" s="229">
        <f>ROUND(I151*H151,2)</f>
        <v>0</v>
      </c>
      <c r="BL151" s="21" t="s">
        <v>171</v>
      </c>
      <c r="BM151" s="21" t="s">
        <v>1013</v>
      </c>
    </row>
    <row r="152" s="1" customFormat="1" ht="16.5" customHeight="1">
      <c r="B152" s="43"/>
      <c r="C152" s="218" t="s">
        <v>368</v>
      </c>
      <c r="D152" s="218" t="s">
        <v>166</v>
      </c>
      <c r="E152" s="219" t="s">
        <v>422</v>
      </c>
      <c r="F152" s="220" t="s">
        <v>423</v>
      </c>
      <c r="G152" s="221" t="s">
        <v>219</v>
      </c>
      <c r="H152" s="222">
        <v>51.792999999999999</v>
      </c>
      <c r="I152" s="223"/>
      <c r="J152" s="224">
        <f>ROUND(I152*H152,2)</f>
        <v>0</v>
      </c>
      <c r="K152" s="220" t="s">
        <v>170</v>
      </c>
      <c r="L152" s="69"/>
      <c r="M152" s="225" t="s">
        <v>21</v>
      </c>
      <c r="N152" s="226" t="s">
        <v>43</v>
      </c>
      <c r="O152" s="44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AR152" s="21" t="s">
        <v>171</v>
      </c>
      <c r="AT152" s="21" t="s">
        <v>166</v>
      </c>
      <c r="AU152" s="21" t="s">
        <v>82</v>
      </c>
      <c r="AY152" s="21" t="s">
        <v>164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21" t="s">
        <v>80</v>
      </c>
      <c r="BK152" s="229">
        <f>ROUND(I152*H152,2)</f>
        <v>0</v>
      </c>
      <c r="BL152" s="21" t="s">
        <v>171</v>
      </c>
      <c r="BM152" s="21" t="s">
        <v>1014</v>
      </c>
    </row>
    <row r="153" s="1" customFormat="1" ht="25.5" customHeight="1">
      <c r="B153" s="43"/>
      <c r="C153" s="218" t="s">
        <v>372</v>
      </c>
      <c r="D153" s="218" t="s">
        <v>166</v>
      </c>
      <c r="E153" s="219" t="s">
        <v>430</v>
      </c>
      <c r="F153" s="220" t="s">
        <v>431</v>
      </c>
      <c r="G153" s="221" t="s">
        <v>219</v>
      </c>
      <c r="H153" s="222">
        <v>1.361</v>
      </c>
      <c r="I153" s="223"/>
      <c r="J153" s="224">
        <f>ROUND(I153*H153,2)</f>
        <v>0</v>
      </c>
      <c r="K153" s="220" t="s">
        <v>170</v>
      </c>
      <c r="L153" s="69"/>
      <c r="M153" s="225" t="s">
        <v>21</v>
      </c>
      <c r="N153" s="226" t="s">
        <v>43</v>
      </c>
      <c r="O153" s="44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AR153" s="21" t="s">
        <v>171</v>
      </c>
      <c r="AT153" s="21" t="s">
        <v>166</v>
      </c>
      <c r="AU153" s="21" t="s">
        <v>82</v>
      </c>
      <c r="AY153" s="21" t="s">
        <v>164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21" t="s">
        <v>80</v>
      </c>
      <c r="BK153" s="229">
        <f>ROUND(I153*H153,2)</f>
        <v>0</v>
      </c>
      <c r="BL153" s="21" t="s">
        <v>171</v>
      </c>
      <c r="BM153" s="21" t="s">
        <v>1015</v>
      </c>
    </row>
    <row r="154" s="10" customFormat="1" ht="29.88" customHeight="1">
      <c r="B154" s="202"/>
      <c r="C154" s="203"/>
      <c r="D154" s="204" t="s">
        <v>71</v>
      </c>
      <c r="E154" s="216" t="s">
        <v>440</v>
      </c>
      <c r="F154" s="216" t="s">
        <v>441</v>
      </c>
      <c r="G154" s="203"/>
      <c r="H154" s="203"/>
      <c r="I154" s="206"/>
      <c r="J154" s="217">
        <f>BK154</f>
        <v>0</v>
      </c>
      <c r="K154" s="203"/>
      <c r="L154" s="208"/>
      <c r="M154" s="209"/>
      <c r="N154" s="210"/>
      <c r="O154" s="210"/>
      <c r="P154" s="211">
        <f>P155</f>
        <v>0</v>
      </c>
      <c r="Q154" s="210"/>
      <c r="R154" s="211">
        <f>R155</f>
        <v>0</v>
      </c>
      <c r="S154" s="210"/>
      <c r="T154" s="212">
        <f>T155</f>
        <v>0</v>
      </c>
      <c r="AR154" s="213" t="s">
        <v>80</v>
      </c>
      <c r="AT154" s="214" t="s">
        <v>71</v>
      </c>
      <c r="AU154" s="214" t="s">
        <v>80</v>
      </c>
      <c r="AY154" s="213" t="s">
        <v>164</v>
      </c>
      <c r="BK154" s="215">
        <f>BK155</f>
        <v>0</v>
      </c>
    </row>
    <row r="155" s="1" customFormat="1" ht="38.25" customHeight="1">
      <c r="B155" s="43"/>
      <c r="C155" s="218" t="s">
        <v>378</v>
      </c>
      <c r="D155" s="218" t="s">
        <v>166</v>
      </c>
      <c r="E155" s="219" t="s">
        <v>443</v>
      </c>
      <c r="F155" s="220" t="s">
        <v>444</v>
      </c>
      <c r="G155" s="221" t="s">
        <v>219</v>
      </c>
      <c r="H155" s="222">
        <v>10.26</v>
      </c>
      <c r="I155" s="223"/>
      <c r="J155" s="224">
        <f>ROUND(I155*H155,2)</f>
        <v>0</v>
      </c>
      <c r="K155" s="220" t="s">
        <v>170</v>
      </c>
      <c r="L155" s="69"/>
      <c r="M155" s="225" t="s">
        <v>21</v>
      </c>
      <c r="N155" s="226" t="s">
        <v>43</v>
      </c>
      <c r="O155" s="44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AR155" s="21" t="s">
        <v>171</v>
      </c>
      <c r="AT155" s="21" t="s">
        <v>166</v>
      </c>
      <c r="AU155" s="21" t="s">
        <v>82</v>
      </c>
      <c r="AY155" s="21" t="s">
        <v>164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21" t="s">
        <v>80</v>
      </c>
      <c r="BK155" s="229">
        <f>ROUND(I155*H155,2)</f>
        <v>0</v>
      </c>
      <c r="BL155" s="21" t="s">
        <v>171</v>
      </c>
      <c r="BM155" s="21" t="s">
        <v>1016</v>
      </c>
    </row>
    <row r="156" s="10" customFormat="1" ht="37.44" customHeight="1">
      <c r="B156" s="202"/>
      <c r="C156" s="203"/>
      <c r="D156" s="204" t="s">
        <v>71</v>
      </c>
      <c r="E156" s="205" t="s">
        <v>446</v>
      </c>
      <c r="F156" s="205" t="s">
        <v>447</v>
      </c>
      <c r="G156" s="203"/>
      <c r="H156" s="203"/>
      <c r="I156" s="206"/>
      <c r="J156" s="207">
        <f>BK156</f>
        <v>0</v>
      </c>
      <c r="K156" s="203"/>
      <c r="L156" s="208"/>
      <c r="M156" s="209"/>
      <c r="N156" s="210"/>
      <c r="O156" s="210"/>
      <c r="P156" s="211">
        <f>P157+P167+P171</f>
        <v>0</v>
      </c>
      <c r="Q156" s="210"/>
      <c r="R156" s="211">
        <f>R157+R167+R171</f>
        <v>6.4054791929999997</v>
      </c>
      <c r="S156" s="210"/>
      <c r="T156" s="212">
        <f>T157+T167+T171</f>
        <v>0</v>
      </c>
      <c r="AR156" s="213" t="s">
        <v>82</v>
      </c>
      <c r="AT156" s="214" t="s">
        <v>71</v>
      </c>
      <c r="AU156" s="214" t="s">
        <v>72</v>
      </c>
      <c r="AY156" s="213" t="s">
        <v>164</v>
      </c>
      <c r="BK156" s="215">
        <f>BK157+BK167+BK171</f>
        <v>0</v>
      </c>
    </row>
    <row r="157" s="10" customFormat="1" ht="19.92" customHeight="1">
      <c r="B157" s="202"/>
      <c r="C157" s="203"/>
      <c r="D157" s="204" t="s">
        <v>71</v>
      </c>
      <c r="E157" s="216" t="s">
        <v>448</v>
      </c>
      <c r="F157" s="216" t="s">
        <v>449</v>
      </c>
      <c r="G157" s="203"/>
      <c r="H157" s="203"/>
      <c r="I157" s="206"/>
      <c r="J157" s="217">
        <f>BK157</f>
        <v>0</v>
      </c>
      <c r="K157" s="203"/>
      <c r="L157" s="208"/>
      <c r="M157" s="209"/>
      <c r="N157" s="210"/>
      <c r="O157" s="210"/>
      <c r="P157" s="211">
        <f>SUM(P158:P166)</f>
        <v>0</v>
      </c>
      <c r="Q157" s="210"/>
      <c r="R157" s="211">
        <f>SUM(R158:R166)</f>
        <v>0.60473363999999996</v>
      </c>
      <c r="S157" s="210"/>
      <c r="T157" s="212">
        <f>SUM(T158:T166)</f>
        <v>0</v>
      </c>
      <c r="AR157" s="213" t="s">
        <v>82</v>
      </c>
      <c r="AT157" s="214" t="s">
        <v>71</v>
      </c>
      <c r="AU157" s="214" t="s">
        <v>80</v>
      </c>
      <c r="AY157" s="213" t="s">
        <v>164</v>
      </c>
      <c r="BK157" s="215">
        <f>SUM(BK158:BK166)</f>
        <v>0</v>
      </c>
    </row>
    <row r="158" s="1" customFormat="1" ht="25.5" customHeight="1">
      <c r="B158" s="43"/>
      <c r="C158" s="218" t="s">
        <v>382</v>
      </c>
      <c r="D158" s="218" t="s">
        <v>166</v>
      </c>
      <c r="E158" s="219" t="s">
        <v>451</v>
      </c>
      <c r="F158" s="220" t="s">
        <v>452</v>
      </c>
      <c r="G158" s="221" t="s">
        <v>169</v>
      </c>
      <c r="H158" s="222">
        <v>4.2830000000000004</v>
      </c>
      <c r="I158" s="223"/>
      <c r="J158" s="224">
        <f>ROUND(I158*H158,2)</f>
        <v>0</v>
      </c>
      <c r="K158" s="220" t="s">
        <v>170</v>
      </c>
      <c r="L158" s="69"/>
      <c r="M158" s="225" t="s">
        <v>21</v>
      </c>
      <c r="N158" s="226" t="s">
        <v>43</v>
      </c>
      <c r="O158" s="44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AR158" s="21" t="s">
        <v>183</v>
      </c>
      <c r="AT158" s="21" t="s">
        <v>166</v>
      </c>
      <c r="AU158" s="21" t="s">
        <v>82</v>
      </c>
      <c r="AY158" s="21" t="s">
        <v>164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21" t="s">
        <v>80</v>
      </c>
      <c r="BK158" s="229">
        <f>ROUND(I158*H158,2)</f>
        <v>0</v>
      </c>
      <c r="BL158" s="21" t="s">
        <v>183</v>
      </c>
      <c r="BM158" s="21" t="s">
        <v>1017</v>
      </c>
    </row>
    <row r="159" s="1" customFormat="1" ht="16.5" customHeight="1">
      <c r="B159" s="43"/>
      <c r="C159" s="241" t="s">
        <v>386</v>
      </c>
      <c r="D159" s="241" t="s">
        <v>225</v>
      </c>
      <c r="E159" s="242" t="s">
        <v>455</v>
      </c>
      <c r="F159" s="243" t="s">
        <v>456</v>
      </c>
      <c r="G159" s="244" t="s">
        <v>285</v>
      </c>
      <c r="H159" s="245">
        <v>0.42799999999999999</v>
      </c>
      <c r="I159" s="246"/>
      <c r="J159" s="247">
        <f>ROUND(I159*H159,2)</f>
        <v>0</v>
      </c>
      <c r="K159" s="243" t="s">
        <v>170</v>
      </c>
      <c r="L159" s="248"/>
      <c r="M159" s="249" t="s">
        <v>21</v>
      </c>
      <c r="N159" s="250" t="s">
        <v>43</v>
      </c>
      <c r="O159" s="44"/>
      <c r="P159" s="227">
        <f>O159*H159</f>
        <v>0</v>
      </c>
      <c r="Q159" s="227">
        <v>0.001</v>
      </c>
      <c r="R159" s="227">
        <f>Q159*H159</f>
        <v>0.000428</v>
      </c>
      <c r="S159" s="227">
        <v>0</v>
      </c>
      <c r="T159" s="228">
        <f>S159*H159</f>
        <v>0</v>
      </c>
      <c r="AR159" s="21" t="s">
        <v>305</v>
      </c>
      <c r="AT159" s="21" t="s">
        <v>225</v>
      </c>
      <c r="AU159" s="21" t="s">
        <v>82</v>
      </c>
      <c r="AY159" s="21" t="s">
        <v>164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21" t="s">
        <v>80</v>
      </c>
      <c r="BK159" s="229">
        <f>ROUND(I159*H159,2)</f>
        <v>0</v>
      </c>
      <c r="BL159" s="21" t="s">
        <v>183</v>
      </c>
      <c r="BM159" s="21" t="s">
        <v>1018</v>
      </c>
    </row>
    <row r="160" s="1" customFormat="1" ht="25.5" customHeight="1">
      <c r="B160" s="43"/>
      <c r="C160" s="218" t="s">
        <v>390</v>
      </c>
      <c r="D160" s="218" t="s">
        <v>166</v>
      </c>
      <c r="E160" s="219" t="s">
        <v>459</v>
      </c>
      <c r="F160" s="220" t="s">
        <v>460</v>
      </c>
      <c r="G160" s="221" t="s">
        <v>169</v>
      </c>
      <c r="H160" s="222">
        <v>490.27999999999997</v>
      </c>
      <c r="I160" s="223"/>
      <c r="J160" s="224">
        <f>ROUND(I160*H160,2)</f>
        <v>0</v>
      </c>
      <c r="K160" s="220" t="s">
        <v>21</v>
      </c>
      <c r="L160" s="69"/>
      <c r="M160" s="225" t="s">
        <v>21</v>
      </c>
      <c r="N160" s="226" t="s">
        <v>43</v>
      </c>
      <c r="O160" s="44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AR160" s="21" t="s">
        <v>183</v>
      </c>
      <c r="AT160" s="21" t="s">
        <v>166</v>
      </c>
      <c r="AU160" s="21" t="s">
        <v>82</v>
      </c>
      <c r="AY160" s="21" t="s">
        <v>164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21" t="s">
        <v>80</v>
      </c>
      <c r="BK160" s="229">
        <f>ROUND(I160*H160,2)</f>
        <v>0</v>
      </c>
      <c r="BL160" s="21" t="s">
        <v>183</v>
      </c>
      <c r="BM160" s="21" t="s">
        <v>1019</v>
      </c>
    </row>
    <row r="161" s="1" customFormat="1" ht="38.25" customHeight="1">
      <c r="B161" s="43"/>
      <c r="C161" s="241" t="s">
        <v>394</v>
      </c>
      <c r="D161" s="241" t="s">
        <v>225</v>
      </c>
      <c r="E161" s="242" t="s">
        <v>463</v>
      </c>
      <c r="F161" s="243" t="s">
        <v>464</v>
      </c>
      <c r="G161" s="244" t="s">
        <v>263</v>
      </c>
      <c r="H161" s="245">
        <v>490.27999999999997</v>
      </c>
      <c r="I161" s="246"/>
      <c r="J161" s="247">
        <f>ROUND(I161*H161,2)</f>
        <v>0</v>
      </c>
      <c r="K161" s="243" t="s">
        <v>21</v>
      </c>
      <c r="L161" s="248"/>
      <c r="M161" s="249" t="s">
        <v>21</v>
      </c>
      <c r="N161" s="250" t="s">
        <v>43</v>
      </c>
      <c r="O161" s="44"/>
      <c r="P161" s="227">
        <f>O161*H161</f>
        <v>0</v>
      </c>
      <c r="Q161" s="227">
        <v>0.001</v>
      </c>
      <c r="R161" s="227">
        <f>Q161*H161</f>
        <v>0.49027999999999999</v>
      </c>
      <c r="S161" s="227">
        <v>0</v>
      </c>
      <c r="T161" s="228">
        <f>S161*H161</f>
        <v>0</v>
      </c>
      <c r="AR161" s="21" t="s">
        <v>305</v>
      </c>
      <c r="AT161" s="21" t="s">
        <v>225</v>
      </c>
      <c r="AU161" s="21" t="s">
        <v>82</v>
      </c>
      <c r="AY161" s="21" t="s">
        <v>164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21" t="s">
        <v>80</v>
      </c>
      <c r="BK161" s="229">
        <f>ROUND(I161*H161,2)</f>
        <v>0</v>
      </c>
      <c r="BL161" s="21" t="s">
        <v>183</v>
      </c>
      <c r="BM161" s="21" t="s">
        <v>1020</v>
      </c>
    </row>
    <row r="162" s="1" customFormat="1" ht="16.5" customHeight="1">
      <c r="B162" s="43"/>
      <c r="C162" s="218" t="s">
        <v>398</v>
      </c>
      <c r="D162" s="218" t="s">
        <v>166</v>
      </c>
      <c r="E162" s="219" t="s">
        <v>471</v>
      </c>
      <c r="F162" s="220" t="s">
        <v>472</v>
      </c>
      <c r="G162" s="221" t="s">
        <v>258</v>
      </c>
      <c r="H162" s="222">
        <v>95.180000000000007</v>
      </c>
      <c r="I162" s="223"/>
      <c r="J162" s="224">
        <f>ROUND(I162*H162,2)</f>
        <v>0</v>
      </c>
      <c r="K162" s="220" t="s">
        <v>21</v>
      </c>
      <c r="L162" s="69"/>
      <c r="M162" s="225" t="s">
        <v>21</v>
      </c>
      <c r="N162" s="226" t="s">
        <v>43</v>
      </c>
      <c r="O162" s="44"/>
      <c r="P162" s="227">
        <f>O162*H162</f>
        <v>0</v>
      </c>
      <c r="Q162" s="227">
        <v>0.001</v>
      </c>
      <c r="R162" s="227">
        <f>Q162*H162</f>
        <v>0.095180000000000015</v>
      </c>
      <c r="S162" s="227">
        <v>0</v>
      </c>
      <c r="T162" s="228">
        <f>S162*H162</f>
        <v>0</v>
      </c>
      <c r="AR162" s="21" t="s">
        <v>183</v>
      </c>
      <c r="AT162" s="21" t="s">
        <v>166</v>
      </c>
      <c r="AU162" s="21" t="s">
        <v>82</v>
      </c>
      <c r="AY162" s="21" t="s">
        <v>164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21" t="s">
        <v>80</v>
      </c>
      <c r="BK162" s="229">
        <f>ROUND(I162*H162,2)</f>
        <v>0</v>
      </c>
      <c r="BL162" s="21" t="s">
        <v>183</v>
      </c>
      <c r="BM162" s="21" t="s">
        <v>1021</v>
      </c>
    </row>
    <row r="163" s="1" customFormat="1" ht="16.5" customHeight="1">
      <c r="B163" s="43"/>
      <c r="C163" s="241" t="s">
        <v>404</v>
      </c>
      <c r="D163" s="241" t="s">
        <v>225</v>
      </c>
      <c r="E163" s="242" t="s">
        <v>475</v>
      </c>
      <c r="F163" s="243" t="s">
        <v>476</v>
      </c>
      <c r="G163" s="244" t="s">
        <v>258</v>
      </c>
      <c r="H163" s="245">
        <v>104.69799999999999</v>
      </c>
      <c r="I163" s="246"/>
      <c r="J163" s="247">
        <f>ROUND(I163*H163,2)</f>
        <v>0</v>
      </c>
      <c r="K163" s="243" t="s">
        <v>170</v>
      </c>
      <c r="L163" s="248"/>
      <c r="M163" s="249" t="s">
        <v>21</v>
      </c>
      <c r="N163" s="250" t="s">
        <v>43</v>
      </c>
      <c r="O163" s="44"/>
      <c r="P163" s="227">
        <f>O163*H163</f>
        <v>0</v>
      </c>
      <c r="Q163" s="227">
        <v>0.00018000000000000001</v>
      </c>
      <c r="R163" s="227">
        <f>Q163*H163</f>
        <v>0.01884564</v>
      </c>
      <c r="S163" s="227">
        <v>0</v>
      </c>
      <c r="T163" s="228">
        <f>S163*H163</f>
        <v>0</v>
      </c>
      <c r="AR163" s="21" t="s">
        <v>305</v>
      </c>
      <c r="AT163" s="21" t="s">
        <v>225</v>
      </c>
      <c r="AU163" s="21" t="s">
        <v>82</v>
      </c>
      <c r="AY163" s="21" t="s">
        <v>164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21" t="s">
        <v>80</v>
      </c>
      <c r="BK163" s="229">
        <f>ROUND(I163*H163,2)</f>
        <v>0</v>
      </c>
      <c r="BL163" s="21" t="s">
        <v>183</v>
      </c>
      <c r="BM163" s="21" t="s">
        <v>1022</v>
      </c>
    </row>
    <row r="164" s="11" customFormat="1">
      <c r="B164" s="230"/>
      <c r="C164" s="231"/>
      <c r="D164" s="232" t="s">
        <v>204</v>
      </c>
      <c r="E164" s="231"/>
      <c r="F164" s="233" t="s">
        <v>1023</v>
      </c>
      <c r="G164" s="231"/>
      <c r="H164" s="234">
        <v>104.69799999999999</v>
      </c>
      <c r="I164" s="235"/>
      <c r="J164" s="231"/>
      <c r="K164" s="231"/>
      <c r="L164" s="236"/>
      <c r="M164" s="237"/>
      <c r="N164" s="238"/>
      <c r="O164" s="238"/>
      <c r="P164" s="238"/>
      <c r="Q164" s="238"/>
      <c r="R164" s="238"/>
      <c r="S164" s="238"/>
      <c r="T164" s="239"/>
      <c r="AT164" s="240" t="s">
        <v>204</v>
      </c>
      <c r="AU164" s="240" t="s">
        <v>82</v>
      </c>
      <c r="AV164" s="11" t="s">
        <v>82</v>
      </c>
      <c r="AW164" s="11" t="s">
        <v>6</v>
      </c>
      <c r="AX164" s="11" t="s">
        <v>80</v>
      </c>
      <c r="AY164" s="240" t="s">
        <v>164</v>
      </c>
    </row>
    <row r="165" s="1" customFormat="1" ht="38.25" customHeight="1">
      <c r="B165" s="43"/>
      <c r="C165" s="218" t="s">
        <v>408</v>
      </c>
      <c r="D165" s="218" t="s">
        <v>166</v>
      </c>
      <c r="E165" s="219" t="s">
        <v>480</v>
      </c>
      <c r="F165" s="220" t="s">
        <v>481</v>
      </c>
      <c r="G165" s="221" t="s">
        <v>219</v>
      </c>
      <c r="H165" s="222">
        <v>0.60499999999999998</v>
      </c>
      <c r="I165" s="223"/>
      <c r="J165" s="224">
        <f>ROUND(I165*H165,2)</f>
        <v>0</v>
      </c>
      <c r="K165" s="220" t="s">
        <v>170</v>
      </c>
      <c r="L165" s="69"/>
      <c r="M165" s="225" t="s">
        <v>21</v>
      </c>
      <c r="N165" s="226" t="s">
        <v>43</v>
      </c>
      <c r="O165" s="44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AR165" s="21" t="s">
        <v>183</v>
      </c>
      <c r="AT165" s="21" t="s">
        <v>166</v>
      </c>
      <c r="AU165" s="21" t="s">
        <v>82</v>
      </c>
      <c r="AY165" s="21" t="s">
        <v>164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21" t="s">
        <v>80</v>
      </c>
      <c r="BK165" s="229">
        <f>ROUND(I165*H165,2)</f>
        <v>0</v>
      </c>
      <c r="BL165" s="21" t="s">
        <v>183</v>
      </c>
      <c r="BM165" s="21" t="s">
        <v>1024</v>
      </c>
    </row>
    <row r="166" s="1" customFormat="1" ht="38.25" customHeight="1">
      <c r="B166" s="43"/>
      <c r="C166" s="218" t="s">
        <v>412</v>
      </c>
      <c r="D166" s="218" t="s">
        <v>166</v>
      </c>
      <c r="E166" s="219" t="s">
        <v>484</v>
      </c>
      <c r="F166" s="220" t="s">
        <v>485</v>
      </c>
      <c r="G166" s="221" t="s">
        <v>219</v>
      </c>
      <c r="H166" s="222">
        <v>0.60499999999999998</v>
      </c>
      <c r="I166" s="223"/>
      <c r="J166" s="224">
        <f>ROUND(I166*H166,2)</f>
        <v>0</v>
      </c>
      <c r="K166" s="220" t="s">
        <v>170</v>
      </c>
      <c r="L166" s="69"/>
      <c r="M166" s="225" t="s">
        <v>21</v>
      </c>
      <c r="N166" s="226" t="s">
        <v>43</v>
      </c>
      <c r="O166" s="44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AR166" s="21" t="s">
        <v>183</v>
      </c>
      <c r="AT166" s="21" t="s">
        <v>166</v>
      </c>
      <c r="AU166" s="21" t="s">
        <v>82</v>
      </c>
      <c r="AY166" s="21" t="s">
        <v>164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21" t="s">
        <v>80</v>
      </c>
      <c r="BK166" s="229">
        <f>ROUND(I166*H166,2)</f>
        <v>0</v>
      </c>
      <c r="BL166" s="21" t="s">
        <v>183</v>
      </c>
      <c r="BM166" s="21" t="s">
        <v>1025</v>
      </c>
    </row>
    <row r="167" s="10" customFormat="1" ht="29.88" customHeight="1">
      <c r="B167" s="202"/>
      <c r="C167" s="203"/>
      <c r="D167" s="204" t="s">
        <v>71</v>
      </c>
      <c r="E167" s="216" t="s">
        <v>1026</v>
      </c>
      <c r="F167" s="216" t="s">
        <v>1027</v>
      </c>
      <c r="G167" s="203"/>
      <c r="H167" s="203"/>
      <c r="I167" s="206"/>
      <c r="J167" s="217">
        <f>BK167</f>
        <v>0</v>
      </c>
      <c r="K167" s="203"/>
      <c r="L167" s="208"/>
      <c r="M167" s="209"/>
      <c r="N167" s="210"/>
      <c r="O167" s="210"/>
      <c r="P167" s="211">
        <f>SUM(P168:P170)</f>
        <v>0</v>
      </c>
      <c r="Q167" s="210"/>
      <c r="R167" s="211">
        <f>SUM(R168:R170)</f>
        <v>1.2786415529999999</v>
      </c>
      <c r="S167" s="210"/>
      <c r="T167" s="212">
        <f>SUM(T168:T170)</f>
        <v>0</v>
      </c>
      <c r="AR167" s="213" t="s">
        <v>82</v>
      </c>
      <c r="AT167" s="214" t="s">
        <v>71</v>
      </c>
      <c r="AU167" s="214" t="s">
        <v>80</v>
      </c>
      <c r="AY167" s="213" t="s">
        <v>164</v>
      </c>
      <c r="BK167" s="215">
        <f>SUM(BK168:BK170)</f>
        <v>0</v>
      </c>
    </row>
    <row r="168" s="1" customFormat="1" ht="51" customHeight="1">
      <c r="B168" s="43"/>
      <c r="C168" s="218" t="s">
        <v>417</v>
      </c>
      <c r="D168" s="218" t="s">
        <v>166</v>
      </c>
      <c r="E168" s="219" t="s">
        <v>1028</v>
      </c>
      <c r="F168" s="220" t="s">
        <v>1029</v>
      </c>
      <c r="G168" s="221" t="s">
        <v>169</v>
      </c>
      <c r="H168" s="222">
        <v>117.3</v>
      </c>
      <c r="I168" s="223"/>
      <c r="J168" s="224">
        <f>ROUND(I168*H168,2)</f>
        <v>0</v>
      </c>
      <c r="K168" s="220" t="s">
        <v>21</v>
      </c>
      <c r="L168" s="69"/>
      <c r="M168" s="225" t="s">
        <v>21</v>
      </c>
      <c r="N168" s="226" t="s">
        <v>43</v>
      </c>
      <c r="O168" s="44"/>
      <c r="P168" s="227">
        <f>O168*H168</f>
        <v>0</v>
      </c>
      <c r="Q168" s="227">
        <v>0.01090061</v>
      </c>
      <c r="R168" s="227">
        <f>Q168*H168</f>
        <v>1.2786415529999999</v>
      </c>
      <c r="S168" s="227">
        <v>0</v>
      </c>
      <c r="T168" s="228">
        <f>S168*H168</f>
        <v>0</v>
      </c>
      <c r="AR168" s="21" t="s">
        <v>183</v>
      </c>
      <c r="AT168" s="21" t="s">
        <v>166</v>
      </c>
      <c r="AU168" s="21" t="s">
        <v>82</v>
      </c>
      <c r="AY168" s="21" t="s">
        <v>164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21" t="s">
        <v>80</v>
      </c>
      <c r="BK168" s="229">
        <f>ROUND(I168*H168,2)</f>
        <v>0</v>
      </c>
      <c r="BL168" s="21" t="s">
        <v>183</v>
      </c>
      <c r="BM168" s="21" t="s">
        <v>1030</v>
      </c>
    </row>
    <row r="169" s="1" customFormat="1" ht="51" customHeight="1">
      <c r="B169" s="43"/>
      <c r="C169" s="218" t="s">
        <v>421</v>
      </c>
      <c r="D169" s="218" t="s">
        <v>166</v>
      </c>
      <c r="E169" s="219" t="s">
        <v>1031</v>
      </c>
      <c r="F169" s="220" t="s">
        <v>1032</v>
      </c>
      <c r="G169" s="221" t="s">
        <v>219</v>
      </c>
      <c r="H169" s="222">
        <v>1.2789999999999999</v>
      </c>
      <c r="I169" s="223"/>
      <c r="J169" s="224">
        <f>ROUND(I169*H169,2)</f>
        <v>0</v>
      </c>
      <c r="K169" s="220" t="s">
        <v>170</v>
      </c>
      <c r="L169" s="69"/>
      <c r="M169" s="225" t="s">
        <v>21</v>
      </c>
      <c r="N169" s="226" t="s">
        <v>43</v>
      </c>
      <c r="O169" s="44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AR169" s="21" t="s">
        <v>183</v>
      </c>
      <c r="AT169" s="21" t="s">
        <v>166</v>
      </c>
      <c r="AU169" s="21" t="s">
        <v>82</v>
      </c>
      <c r="AY169" s="21" t="s">
        <v>164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21" t="s">
        <v>80</v>
      </c>
      <c r="BK169" s="229">
        <f>ROUND(I169*H169,2)</f>
        <v>0</v>
      </c>
      <c r="BL169" s="21" t="s">
        <v>183</v>
      </c>
      <c r="BM169" s="21" t="s">
        <v>1033</v>
      </c>
    </row>
    <row r="170" s="1" customFormat="1" ht="38.25" customHeight="1">
      <c r="B170" s="43"/>
      <c r="C170" s="218" t="s">
        <v>425</v>
      </c>
      <c r="D170" s="218" t="s">
        <v>166</v>
      </c>
      <c r="E170" s="219" t="s">
        <v>1034</v>
      </c>
      <c r="F170" s="220" t="s">
        <v>1035</v>
      </c>
      <c r="G170" s="221" t="s">
        <v>219</v>
      </c>
      <c r="H170" s="222">
        <v>1.2789999999999999</v>
      </c>
      <c r="I170" s="223"/>
      <c r="J170" s="224">
        <f>ROUND(I170*H170,2)</f>
        <v>0</v>
      </c>
      <c r="K170" s="220" t="s">
        <v>170</v>
      </c>
      <c r="L170" s="69"/>
      <c r="M170" s="225" t="s">
        <v>21</v>
      </c>
      <c r="N170" s="226" t="s">
        <v>43</v>
      </c>
      <c r="O170" s="44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AR170" s="21" t="s">
        <v>183</v>
      </c>
      <c r="AT170" s="21" t="s">
        <v>166</v>
      </c>
      <c r="AU170" s="21" t="s">
        <v>82</v>
      </c>
      <c r="AY170" s="21" t="s">
        <v>164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21" t="s">
        <v>80</v>
      </c>
      <c r="BK170" s="229">
        <f>ROUND(I170*H170,2)</f>
        <v>0</v>
      </c>
      <c r="BL170" s="21" t="s">
        <v>183</v>
      </c>
      <c r="BM170" s="21" t="s">
        <v>1036</v>
      </c>
    </row>
    <row r="171" s="10" customFormat="1" ht="29.88" customHeight="1">
      <c r="B171" s="202"/>
      <c r="C171" s="203"/>
      <c r="D171" s="204" t="s">
        <v>71</v>
      </c>
      <c r="E171" s="216" t="s">
        <v>505</v>
      </c>
      <c r="F171" s="216" t="s">
        <v>506</v>
      </c>
      <c r="G171" s="203"/>
      <c r="H171" s="203"/>
      <c r="I171" s="206"/>
      <c r="J171" s="217">
        <f>BK171</f>
        <v>0</v>
      </c>
      <c r="K171" s="203"/>
      <c r="L171" s="208"/>
      <c r="M171" s="209"/>
      <c r="N171" s="210"/>
      <c r="O171" s="210"/>
      <c r="P171" s="211">
        <f>SUM(P172:P185)</f>
        <v>0</v>
      </c>
      <c r="Q171" s="210"/>
      <c r="R171" s="211">
        <f>SUM(R172:R185)</f>
        <v>4.5221039999999997</v>
      </c>
      <c r="S171" s="210"/>
      <c r="T171" s="212">
        <f>SUM(T172:T185)</f>
        <v>0</v>
      </c>
      <c r="AR171" s="213" t="s">
        <v>82</v>
      </c>
      <c r="AT171" s="214" t="s">
        <v>71</v>
      </c>
      <c r="AU171" s="214" t="s">
        <v>80</v>
      </c>
      <c r="AY171" s="213" t="s">
        <v>164</v>
      </c>
      <c r="BK171" s="215">
        <f>SUM(BK172:BK185)</f>
        <v>0</v>
      </c>
    </row>
    <row r="172" s="1" customFormat="1" ht="16.5" customHeight="1">
      <c r="B172" s="43"/>
      <c r="C172" s="218" t="s">
        <v>429</v>
      </c>
      <c r="D172" s="218" t="s">
        <v>166</v>
      </c>
      <c r="E172" s="219" t="s">
        <v>508</v>
      </c>
      <c r="F172" s="220" t="s">
        <v>509</v>
      </c>
      <c r="G172" s="221" t="s">
        <v>169</v>
      </c>
      <c r="H172" s="222">
        <v>489</v>
      </c>
      <c r="I172" s="223"/>
      <c r="J172" s="224">
        <f>ROUND(I172*H172,2)</f>
        <v>0</v>
      </c>
      <c r="K172" s="220" t="s">
        <v>170</v>
      </c>
      <c r="L172" s="69"/>
      <c r="M172" s="225" t="s">
        <v>21</v>
      </c>
      <c r="N172" s="226" t="s">
        <v>43</v>
      </c>
      <c r="O172" s="44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AR172" s="21" t="s">
        <v>183</v>
      </c>
      <c r="AT172" s="21" t="s">
        <v>166</v>
      </c>
      <c r="AU172" s="21" t="s">
        <v>82</v>
      </c>
      <c r="AY172" s="21" t="s">
        <v>164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21" t="s">
        <v>80</v>
      </c>
      <c r="BK172" s="229">
        <f>ROUND(I172*H172,2)</f>
        <v>0</v>
      </c>
      <c r="BL172" s="21" t="s">
        <v>183</v>
      </c>
      <c r="BM172" s="21" t="s">
        <v>1037</v>
      </c>
    </row>
    <row r="173" s="1" customFormat="1" ht="16.5" customHeight="1">
      <c r="B173" s="43"/>
      <c r="C173" s="218" t="s">
        <v>433</v>
      </c>
      <c r="D173" s="218" t="s">
        <v>166</v>
      </c>
      <c r="E173" s="219" t="s">
        <v>512</v>
      </c>
      <c r="F173" s="220" t="s">
        <v>513</v>
      </c>
      <c r="G173" s="221" t="s">
        <v>169</v>
      </c>
      <c r="H173" s="222">
        <v>489</v>
      </c>
      <c r="I173" s="223"/>
      <c r="J173" s="224">
        <f>ROUND(I173*H173,2)</f>
        <v>0</v>
      </c>
      <c r="K173" s="220" t="s">
        <v>170</v>
      </c>
      <c r="L173" s="69"/>
      <c r="M173" s="225" t="s">
        <v>21</v>
      </c>
      <c r="N173" s="226" t="s">
        <v>43</v>
      </c>
      <c r="O173" s="44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AR173" s="21" t="s">
        <v>183</v>
      </c>
      <c r="AT173" s="21" t="s">
        <v>166</v>
      </c>
      <c r="AU173" s="21" t="s">
        <v>82</v>
      </c>
      <c r="AY173" s="21" t="s">
        <v>164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21" t="s">
        <v>80</v>
      </c>
      <c r="BK173" s="229">
        <f>ROUND(I173*H173,2)</f>
        <v>0</v>
      </c>
      <c r="BL173" s="21" t="s">
        <v>183</v>
      </c>
      <c r="BM173" s="21" t="s">
        <v>1038</v>
      </c>
    </row>
    <row r="174" s="1" customFormat="1" ht="25.5" customHeight="1">
      <c r="B174" s="43"/>
      <c r="C174" s="218" t="s">
        <v>303</v>
      </c>
      <c r="D174" s="218" t="s">
        <v>166</v>
      </c>
      <c r="E174" s="219" t="s">
        <v>516</v>
      </c>
      <c r="F174" s="220" t="s">
        <v>517</v>
      </c>
      <c r="G174" s="221" t="s">
        <v>169</v>
      </c>
      <c r="H174" s="222">
        <v>504.36000000000001</v>
      </c>
      <c r="I174" s="223"/>
      <c r="J174" s="224">
        <f>ROUND(I174*H174,2)</f>
        <v>0</v>
      </c>
      <c r="K174" s="220" t="s">
        <v>170</v>
      </c>
      <c r="L174" s="69"/>
      <c r="M174" s="225" t="s">
        <v>21</v>
      </c>
      <c r="N174" s="226" t="s">
        <v>43</v>
      </c>
      <c r="O174" s="44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AR174" s="21" t="s">
        <v>183</v>
      </c>
      <c r="AT174" s="21" t="s">
        <v>166</v>
      </c>
      <c r="AU174" s="21" t="s">
        <v>82</v>
      </c>
      <c r="AY174" s="21" t="s">
        <v>164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21" t="s">
        <v>80</v>
      </c>
      <c r="BK174" s="229">
        <f>ROUND(I174*H174,2)</f>
        <v>0</v>
      </c>
      <c r="BL174" s="21" t="s">
        <v>183</v>
      </c>
      <c r="BM174" s="21" t="s">
        <v>1039</v>
      </c>
    </row>
    <row r="175" s="1" customFormat="1" ht="16.5" customHeight="1">
      <c r="B175" s="43"/>
      <c r="C175" s="241" t="s">
        <v>442</v>
      </c>
      <c r="D175" s="241" t="s">
        <v>225</v>
      </c>
      <c r="E175" s="242" t="s">
        <v>520</v>
      </c>
      <c r="F175" s="243" t="s">
        <v>521</v>
      </c>
      <c r="G175" s="244" t="s">
        <v>285</v>
      </c>
      <c r="H175" s="245">
        <v>302.61599999999999</v>
      </c>
      <c r="I175" s="246"/>
      <c r="J175" s="247">
        <f>ROUND(I175*H175,2)</f>
        <v>0</v>
      </c>
      <c r="K175" s="243" t="s">
        <v>21</v>
      </c>
      <c r="L175" s="248"/>
      <c r="M175" s="249" t="s">
        <v>21</v>
      </c>
      <c r="N175" s="250" t="s">
        <v>43</v>
      </c>
      <c r="O175" s="44"/>
      <c r="P175" s="227">
        <f>O175*H175</f>
        <v>0</v>
      </c>
      <c r="Q175" s="227">
        <v>0.001</v>
      </c>
      <c r="R175" s="227">
        <f>Q175*H175</f>
        <v>0.302616</v>
      </c>
      <c r="S175" s="227">
        <v>0</v>
      </c>
      <c r="T175" s="228">
        <f>S175*H175</f>
        <v>0</v>
      </c>
      <c r="AR175" s="21" t="s">
        <v>305</v>
      </c>
      <c r="AT175" s="21" t="s">
        <v>225</v>
      </c>
      <c r="AU175" s="21" t="s">
        <v>82</v>
      </c>
      <c r="AY175" s="21" t="s">
        <v>164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21" t="s">
        <v>80</v>
      </c>
      <c r="BK175" s="229">
        <f>ROUND(I175*H175,2)</f>
        <v>0</v>
      </c>
      <c r="BL175" s="21" t="s">
        <v>183</v>
      </c>
      <c r="BM175" s="21" t="s">
        <v>1040</v>
      </c>
    </row>
    <row r="176" s="1" customFormat="1" ht="25.5" customHeight="1">
      <c r="B176" s="43"/>
      <c r="C176" s="218" t="s">
        <v>450</v>
      </c>
      <c r="D176" s="218" t="s">
        <v>166</v>
      </c>
      <c r="E176" s="219" t="s">
        <v>516</v>
      </c>
      <c r="F176" s="220" t="s">
        <v>517</v>
      </c>
      <c r="G176" s="221" t="s">
        <v>169</v>
      </c>
      <c r="H176" s="222">
        <v>8.3800000000000008</v>
      </c>
      <c r="I176" s="223"/>
      <c r="J176" s="224">
        <f>ROUND(I176*H176,2)</f>
        <v>0</v>
      </c>
      <c r="K176" s="220" t="s">
        <v>170</v>
      </c>
      <c r="L176" s="69"/>
      <c r="M176" s="225" t="s">
        <v>21</v>
      </c>
      <c r="N176" s="226" t="s">
        <v>43</v>
      </c>
      <c r="O176" s="44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AR176" s="21" t="s">
        <v>183</v>
      </c>
      <c r="AT176" s="21" t="s">
        <v>166</v>
      </c>
      <c r="AU176" s="21" t="s">
        <v>82</v>
      </c>
      <c r="AY176" s="21" t="s">
        <v>164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21" t="s">
        <v>80</v>
      </c>
      <c r="BK176" s="229">
        <f>ROUND(I176*H176,2)</f>
        <v>0</v>
      </c>
      <c r="BL176" s="21" t="s">
        <v>183</v>
      </c>
      <c r="BM176" s="21" t="s">
        <v>1041</v>
      </c>
    </row>
    <row r="177" s="1" customFormat="1" ht="16.5" customHeight="1">
      <c r="B177" s="43"/>
      <c r="C177" s="241" t="s">
        <v>454</v>
      </c>
      <c r="D177" s="241" t="s">
        <v>225</v>
      </c>
      <c r="E177" s="242" t="s">
        <v>520</v>
      </c>
      <c r="F177" s="243" t="s">
        <v>521</v>
      </c>
      <c r="G177" s="244" t="s">
        <v>285</v>
      </c>
      <c r="H177" s="245">
        <v>5.0279999999999996</v>
      </c>
      <c r="I177" s="246"/>
      <c r="J177" s="247">
        <f>ROUND(I177*H177,2)</f>
        <v>0</v>
      </c>
      <c r="K177" s="243" t="s">
        <v>21</v>
      </c>
      <c r="L177" s="248"/>
      <c r="M177" s="249" t="s">
        <v>21</v>
      </c>
      <c r="N177" s="250" t="s">
        <v>43</v>
      </c>
      <c r="O177" s="44"/>
      <c r="P177" s="227">
        <f>O177*H177</f>
        <v>0</v>
      </c>
      <c r="Q177" s="227">
        <v>0.001</v>
      </c>
      <c r="R177" s="227">
        <f>Q177*H177</f>
        <v>0.0050279999999999995</v>
      </c>
      <c r="S177" s="227">
        <v>0</v>
      </c>
      <c r="T177" s="228">
        <f>S177*H177</f>
        <v>0</v>
      </c>
      <c r="AR177" s="21" t="s">
        <v>305</v>
      </c>
      <c r="AT177" s="21" t="s">
        <v>225</v>
      </c>
      <c r="AU177" s="21" t="s">
        <v>82</v>
      </c>
      <c r="AY177" s="21" t="s">
        <v>164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21" t="s">
        <v>80</v>
      </c>
      <c r="BK177" s="229">
        <f>ROUND(I177*H177,2)</f>
        <v>0</v>
      </c>
      <c r="BL177" s="21" t="s">
        <v>183</v>
      </c>
      <c r="BM177" s="21" t="s">
        <v>1042</v>
      </c>
    </row>
    <row r="178" s="1" customFormat="1" ht="25.5" customHeight="1">
      <c r="B178" s="43"/>
      <c r="C178" s="218" t="s">
        <v>458</v>
      </c>
      <c r="D178" s="218" t="s">
        <v>166</v>
      </c>
      <c r="E178" s="219" t="s">
        <v>524</v>
      </c>
      <c r="F178" s="220" t="s">
        <v>525</v>
      </c>
      <c r="G178" s="221" t="s">
        <v>169</v>
      </c>
      <c r="H178" s="222">
        <v>490.27999999999997</v>
      </c>
      <c r="I178" s="223"/>
      <c r="J178" s="224">
        <f>ROUND(I178*H178,2)</f>
        <v>0</v>
      </c>
      <c r="K178" s="220" t="s">
        <v>170</v>
      </c>
      <c r="L178" s="69"/>
      <c r="M178" s="225" t="s">
        <v>21</v>
      </c>
      <c r="N178" s="226" t="s">
        <v>43</v>
      </c>
      <c r="O178" s="44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AR178" s="21" t="s">
        <v>183</v>
      </c>
      <c r="AT178" s="21" t="s">
        <v>166</v>
      </c>
      <c r="AU178" s="21" t="s">
        <v>82</v>
      </c>
      <c r="AY178" s="21" t="s">
        <v>164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21" t="s">
        <v>80</v>
      </c>
      <c r="BK178" s="229">
        <f>ROUND(I178*H178,2)</f>
        <v>0</v>
      </c>
      <c r="BL178" s="21" t="s">
        <v>183</v>
      </c>
      <c r="BM178" s="21" t="s">
        <v>1043</v>
      </c>
    </row>
    <row r="179" s="1" customFormat="1" ht="16.5" customHeight="1">
      <c r="B179" s="43"/>
      <c r="C179" s="241" t="s">
        <v>462</v>
      </c>
      <c r="D179" s="241" t="s">
        <v>225</v>
      </c>
      <c r="E179" s="242" t="s">
        <v>528</v>
      </c>
      <c r="F179" s="243" t="s">
        <v>529</v>
      </c>
      <c r="G179" s="244" t="s">
        <v>285</v>
      </c>
      <c r="H179" s="245">
        <v>2941.6799999999998</v>
      </c>
      <c r="I179" s="246"/>
      <c r="J179" s="247">
        <f>ROUND(I179*H179,2)</f>
        <v>0</v>
      </c>
      <c r="K179" s="243" t="s">
        <v>21</v>
      </c>
      <c r="L179" s="248"/>
      <c r="M179" s="249" t="s">
        <v>21</v>
      </c>
      <c r="N179" s="250" t="s">
        <v>43</v>
      </c>
      <c r="O179" s="44"/>
      <c r="P179" s="227">
        <f>O179*H179</f>
        <v>0</v>
      </c>
      <c r="Q179" s="227">
        <v>0.001</v>
      </c>
      <c r="R179" s="227">
        <f>Q179*H179</f>
        <v>2.9416799999999999</v>
      </c>
      <c r="S179" s="227">
        <v>0</v>
      </c>
      <c r="T179" s="228">
        <f>S179*H179</f>
        <v>0</v>
      </c>
      <c r="AR179" s="21" t="s">
        <v>305</v>
      </c>
      <c r="AT179" s="21" t="s">
        <v>225</v>
      </c>
      <c r="AU179" s="21" t="s">
        <v>82</v>
      </c>
      <c r="AY179" s="21" t="s">
        <v>164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21" t="s">
        <v>80</v>
      </c>
      <c r="BK179" s="229">
        <f>ROUND(I179*H179,2)</f>
        <v>0</v>
      </c>
      <c r="BL179" s="21" t="s">
        <v>183</v>
      </c>
      <c r="BM179" s="21" t="s">
        <v>1044</v>
      </c>
    </row>
    <row r="180" s="1" customFormat="1" ht="25.5" customHeight="1">
      <c r="B180" s="43"/>
      <c r="C180" s="218" t="s">
        <v>466</v>
      </c>
      <c r="D180" s="218" t="s">
        <v>166</v>
      </c>
      <c r="E180" s="219" t="s">
        <v>524</v>
      </c>
      <c r="F180" s="220" t="s">
        <v>525</v>
      </c>
      <c r="G180" s="221" t="s">
        <v>169</v>
      </c>
      <c r="H180" s="222">
        <v>8.3800000000000008</v>
      </c>
      <c r="I180" s="223"/>
      <c r="J180" s="224">
        <f>ROUND(I180*H180,2)</f>
        <v>0</v>
      </c>
      <c r="K180" s="220" t="s">
        <v>170</v>
      </c>
      <c r="L180" s="69"/>
      <c r="M180" s="225" t="s">
        <v>21</v>
      </c>
      <c r="N180" s="226" t="s">
        <v>43</v>
      </c>
      <c r="O180" s="44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AR180" s="21" t="s">
        <v>183</v>
      </c>
      <c r="AT180" s="21" t="s">
        <v>166</v>
      </c>
      <c r="AU180" s="21" t="s">
        <v>82</v>
      </c>
      <c r="AY180" s="21" t="s">
        <v>164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21" t="s">
        <v>80</v>
      </c>
      <c r="BK180" s="229">
        <f>ROUND(I180*H180,2)</f>
        <v>0</v>
      </c>
      <c r="BL180" s="21" t="s">
        <v>183</v>
      </c>
      <c r="BM180" s="21" t="s">
        <v>1045</v>
      </c>
    </row>
    <row r="181" s="1" customFormat="1" ht="16.5" customHeight="1">
      <c r="B181" s="43"/>
      <c r="C181" s="241" t="s">
        <v>470</v>
      </c>
      <c r="D181" s="241" t="s">
        <v>225</v>
      </c>
      <c r="E181" s="242" t="s">
        <v>528</v>
      </c>
      <c r="F181" s="243" t="s">
        <v>529</v>
      </c>
      <c r="G181" s="244" t="s">
        <v>285</v>
      </c>
      <c r="H181" s="245">
        <v>50.280000000000001</v>
      </c>
      <c r="I181" s="246"/>
      <c r="J181" s="247">
        <f>ROUND(I181*H181,2)</f>
        <v>0</v>
      </c>
      <c r="K181" s="243" t="s">
        <v>21</v>
      </c>
      <c r="L181" s="248"/>
      <c r="M181" s="249" t="s">
        <v>21</v>
      </c>
      <c r="N181" s="250" t="s">
        <v>43</v>
      </c>
      <c r="O181" s="44"/>
      <c r="P181" s="227">
        <f>O181*H181</f>
        <v>0</v>
      </c>
      <c r="Q181" s="227">
        <v>0.001</v>
      </c>
      <c r="R181" s="227">
        <f>Q181*H181</f>
        <v>0.050280000000000005</v>
      </c>
      <c r="S181" s="227">
        <v>0</v>
      </c>
      <c r="T181" s="228">
        <f>S181*H181</f>
        <v>0</v>
      </c>
      <c r="AR181" s="21" t="s">
        <v>305</v>
      </c>
      <c r="AT181" s="21" t="s">
        <v>225</v>
      </c>
      <c r="AU181" s="21" t="s">
        <v>82</v>
      </c>
      <c r="AY181" s="21" t="s">
        <v>164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21" t="s">
        <v>80</v>
      </c>
      <c r="BK181" s="229">
        <f>ROUND(I181*H181,2)</f>
        <v>0</v>
      </c>
      <c r="BL181" s="21" t="s">
        <v>183</v>
      </c>
      <c r="BM181" s="21" t="s">
        <v>1046</v>
      </c>
    </row>
    <row r="182" s="1" customFormat="1" ht="38.25" customHeight="1">
      <c r="B182" s="43"/>
      <c r="C182" s="218" t="s">
        <v>474</v>
      </c>
      <c r="D182" s="218" t="s">
        <v>166</v>
      </c>
      <c r="E182" s="219" t="s">
        <v>532</v>
      </c>
      <c r="F182" s="220" t="s">
        <v>533</v>
      </c>
      <c r="G182" s="221" t="s">
        <v>169</v>
      </c>
      <c r="H182" s="222">
        <v>489</v>
      </c>
      <c r="I182" s="223"/>
      <c r="J182" s="224">
        <f>ROUND(I182*H182,2)</f>
        <v>0</v>
      </c>
      <c r="K182" s="220" t="s">
        <v>170</v>
      </c>
      <c r="L182" s="69"/>
      <c r="M182" s="225" t="s">
        <v>21</v>
      </c>
      <c r="N182" s="226" t="s">
        <v>43</v>
      </c>
      <c r="O182" s="44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AR182" s="21" t="s">
        <v>183</v>
      </c>
      <c r="AT182" s="21" t="s">
        <v>166</v>
      </c>
      <c r="AU182" s="21" t="s">
        <v>82</v>
      </c>
      <c r="AY182" s="21" t="s">
        <v>164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21" t="s">
        <v>80</v>
      </c>
      <c r="BK182" s="229">
        <f>ROUND(I182*H182,2)</f>
        <v>0</v>
      </c>
      <c r="BL182" s="21" t="s">
        <v>183</v>
      </c>
      <c r="BM182" s="21" t="s">
        <v>1047</v>
      </c>
    </row>
    <row r="183" s="1" customFormat="1" ht="38.25" customHeight="1">
      <c r="B183" s="43"/>
      <c r="C183" s="241" t="s">
        <v>479</v>
      </c>
      <c r="D183" s="241" t="s">
        <v>225</v>
      </c>
      <c r="E183" s="242" t="s">
        <v>536</v>
      </c>
      <c r="F183" s="243" t="s">
        <v>537</v>
      </c>
      <c r="G183" s="244" t="s">
        <v>285</v>
      </c>
      <c r="H183" s="245">
        <v>1222.5</v>
      </c>
      <c r="I183" s="246"/>
      <c r="J183" s="247">
        <f>ROUND(I183*H183,2)</f>
        <v>0</v>
      </c>
      <c r="K183" s="243" t="s">
        <v>21</v>
      </c>
      <c r="L183" s="248"/>
      <c r="M183" s="249" t="s">
        <v>21</v>
      </c>
      <c r="N183" s="250" t="s">
        <v>43</v>
      </c>
      <c r="O183" s="44"/>
      <c r="P183" s="227">
        <f>O183*H183</f>
        <v>0</v>
      </c>
      <c r="Q183" s="227">
        <v>0.001</v>
      </c>
      <c r="R183" s="227">
        <f>Q183*H183</f>
        <v>1.2224999999999999</v>
      </c>
      <c r="S183" s="227">
        <v>0</v>
      </c>
      <c r="T183" s="228">
        <f>S183*H183</f>
        <v>0</v>
      </c>
      <c r="AR183" s="21" t="s">
        <v>305</v>
      </c>
      <c r="AT183" s="21" t="s">
        <v>225</v>
      </c>
      <c r="AU183" s="21" t="s">
        <v>82</v>
      </c>
      <c r="AY183" s="21" t="s">
        <v>164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21" t="s">
        <v>80</v>
      </c>
      <c r="BK183" s="229">
        <f>ROUND(I183*H183,2)</f>
        <v>0</v>
      </c>
      <c r="BL183" s="21" t="s">
        <v>183</v>
      </c>
      <c r="BM183" s="21" t="s">
        <v>1048</v>
      </c>
    </row>
    <row r="184" s="1" customFormat="1" ht="25.5" customHeight="1">
      <c r="B184" s="43"/>
      <c r="C184" s="218" t="s">
        <v>483</v>
      </c>
      <c r="D184" s="218" t="s">
        <v>166</v>
      </c>
      <c r="E184" s="219" t="s">
        <v>548</v>
      </c>
      <c r="F184" s="220" t="s">
        <v>549</v>
      </c>
      <c r="G184" s="221" t="s">
        <v>219</v>
      </c>
      <c r="H184" s="222">
        <v>4.5220000000000002</v>
      </c>
      <c r="I184" s="223"/>
      <c r="J184" s="224">
        <f>ROUND(I184*H184,2)</f>
        <v>0</v>
      </c>
      <c r="K184" s="220" t="s">
        <v>170</v>
      </c>
      <c r="L184" s="69"/>
      <c r="M184" s="225" t="s">
        <v>21</v>
      </c>
      <c r="N184" s="226" t="s">
        <v>43</v>
      </c>
      <c r="O184" s="44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AR184" s="21" t="s">
        <v>183</v>
      </c>
      <c r="AT184" s="21" t="s">
        <v>166</v>
      </c>
      <c r="AU184" s="21" t="s">
        <v>82</v>
      </c>
      <c r="AY184" s="21" t="s">
        <v>164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21" t="s">
        <v>80</v>
      </c>
      <c r="BK184" s="229">
        <f>ROUND(I184*H184,2)</f>
        <v>0</v>
      </c>
      <c r="BL184" s="21" t="s">
        <v>183</v>
      </c>
      <c r="BM184" s="21" t="s">
        <v>1049</v>
      </c>
    </row>
    <row r="185" s="1" customFormat="1" ht="38.25" customHeight="1">
      <c r="B185" s="43"/>
      <c r="C185" s="218" t="s">
        <v>489</v>
      </c>
      <c r="D185" s="218" t="s">
        <v>166</v>
      </c>
      <c r="E185" s="219" t="s">
        <v>552</v>
      </c>
      <c r="F185" s="220" t="s">
        <v>553</v>
      </c>
      <c r="G185" s="221" t="s">
        <v>219</v>
      </c>
      <c r="H185" s="222">
        <v>4.5220000000000002</v>
      </c>
      <c r="I185" s="223"/>
      <c r="J185" s="224">
        <f>ROUND(I185*H185,2)</f>
        <v>0</v>
      </c>
      <c r="K185" s="220" t="s">
        <v>170</v>
      </c>
      <c r="L185" s="69"/>
      <c r="M185" s="225" t="s">
        <v>21</v>
      </c>
      <c r="N185" s="251" t="s">
        <v>43</v>
      </c>
      <c r="O185" s="252"/>
      <c r="P185" s="253">
        <f>O185*H185</f>
        <v>0</v>
      </c>
      <c r="Q185" s="253">
        <v>0</v>
      </c>
      <c r="R185" s="253">
        <f>Q185*H185</f>
        <v>0</v>
      </c>
      <c r="S185" s="253">
        <v>0</v>
      </c>
      <c r="T185" s="254">
        <f>S185*H185</f>
        <v>0</v>
      </c>
      <c r="AR185" s="21" t="s">
        <v>183</v>
      </c>
      <c r="AT185" s="21" t="s">
        <v>166</v>
      </c>
      <c r="AU185" s="21" t="s">
        <v>82</v>
      </c>
      <c r="AY185" s="21" t="s">
        <v>164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21" t="s">
        <v>80</v>
      </c>
      <c r="BK185" s="229">
        <f>ROUND(I185*H185,2)</f>
        <v>0</v>
      </c>
      <c r="BL185" s="21" t="s">
        <v>183</v>
      </c>
      <c r="BM185" s="21" t="s">
        <v>1050</v>
      </c>
    </row>
    <row r="186" s="1" customFormat="1" ht="6.96" customHeight="1">
      <c r="B186" s="64"/>
      <c r="C186" s="65"/>
      <c r="D186" s="65"/>
      <c r="E186" s="65"/>
      <c r="F186" s="65"/>
      <c r="G186" s="65"/>
      <c r="H186" s="65"/>
      <c r="I186" s="163"/>
      <c r="J186" s="65"/>
      <c r="K186" s="65"/>
      <c r="L186" s="69"/>
    </row>
  </sheetData>
  <sheetProtection sheet="1" autoFilter="0" formatColumns="0" formatRows="0" objects="1" scenarios="1" spinCount="100000" saltValue="5RWcmmHHFD0yW78h5io5zLdhnur0ZMb5tKCuEeVUnN3m3go0LsggjnT7wBMnbltF3QPZEErmSqqgJhC1TqUqHA==" hashValue="udXKOwR+LzCrC2QWXzbIorjFUE0RotqtdT+PEfEgyBXUETPnvHN+a9hoESVhfbQt1iAn7AMVw2A3e+g8DMqu7w==" algorithmName="SHA-512" password="CC35"/>
  <autoFilter ref="C92:K185"/>
  <mergeCells count="10">
    <mergeCell ref="E7:H7"/>
    <mergeCell ref="E9:H9"/>
    <mergeCell ref="E24:H24"/>
    <mergeCell ref="E45:H45"/>
    <mergeCell ref="E47:H47"/>
    <mergeCell ref="J51:J52"/>
    <mergeCell ref="E83:H83"/>
    <mergeCell ref="E85:H85"/>
    <mergeCell ref="G1:H1"/>
    <mergeCell ref="L2:V2"/>
  </mergeCells>
  <hyperlinks>
    <hyperlink ref="F1:G1" location="C2" display="1) Krycí list soupisu"/>
    <hyperlink ref="G1:H1" location="C54" display="2) Rekapitulace"/>
    <hyperlink ref="J1" location="C9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Dana-PC\Dana</dc:creator>
  <cp:lastModifiedBy>Dana-PC\Dana</cp:lastModifiedBy>
  <dcterms:created xsi:type="dcterms:W3CDTF">2017-07-28T11:18:07Z</dcterms:created>
  <dcterms:modified xsi:type="dcterms:W3CDTF">2017-07-28T11:18:23Z</dcterms:modified>
</cp:coreProperties>
</file>